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<sst xmlns="http://schemas.openxmlformats.org/spreadsheetml/2006/main" count="859" uniqueCount="304">
  <si>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West Rand(DC48)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</si>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</sst>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3783604</v>
      </c>
      <c r="C6" s="19">
        <v>0</v>
      </c>
      <c r="D6" s="59">
        <v>600745</v>
      </c>
      <c r="E6" s="60">
        <v>0</v>
      </c>
      <c r="F6" s="60">
        <v>188300</v>
      </c>
      <c r="G6" s="60">
        <v>75984</v>
      </c>
      <c r="H6" s="60">
        <v>81734</v>
      </c>
      <c r="I6" s="60">
        <v>346018</v>
      </c>
      <c r="J6" s="60">
        <v>69747</v>
      </c>
      <c r="K6" s="60">
        <v>35836</v>
      </c>
      <c r="L6" s="60">
        <v>80784</v>
      </c>
      <c r="M6" s="60">
        <v>186367</v>
      </c>
      <c r="N6" s="60">
        <v>70691</v>
      </c>
      <c r="O6" s="60">
        <v>0</v>
      </c>
      <c r="P6" s="60">
        <v>0</v>
      </c>
      <c r="Q6" s="60">
        <v>70691</v>
      </c>
      <c r="R6" s="60">
        <v>43213</v>
      </c>
      <c r="S6" s="60">
        <v>27500000</v>
      </c>
      <c r="T6" s="60">
        <v>0</v>
      </c>
      <c r="U6" s="60">
        <v>27543213</v>
      </c>
      <c r="V6" s="60">
        <v>28146289</v>
      </c>
      <c r="W6" s="60">
        <v>600746</v>
      </c>
      <c r="X6" s="60">
        <v>27545543</v>
      </c>
      <c r="Y6" s="61">
        <v>4585.22</v>
      </c>
      <c r="Z6" s="62">
        <v>0</v>
      </c>
    </row>
    <row r="7" spans="1:26" ht="12.75">
      <c r="A7" s="58" t="s">
        <v>33</v>
      </c>
      <c r="B7" s="19">
        <v>954005</v>
      </c>
      <c r="C7" s="19">
        <v>0</v>
      </c>
      <c r="D7" s="59">
        <v>0</v>
      </c>
      <c r="E7" s="60">
        <v>222346</v>
      </c>
      <c r="F7" s="60">
        <v>0</v>
      </c>
      <c r="G7" s="60">
        <v>85410</v>
      </c>
      <c r="H7" s="60">
        <v>19976</v>
      </c>
      <c r="I7" s="60">
        <v>105386</v>
      </c>
      <c r="J7" s="60">
        <v>3439</v>
      </c>
      <c r="K7" s="60">
        <v>1864</v>
      </c>
      <c r="L7" s="60">
        <v>50697</v>
      </c>
      <c r="M7" s="60">
        <v>56000</v>
      </c>
      <c r="N7" s="60">
        <v>61499</v>
      </c>
      <c r="O7" s="60">
        <v>0</v>
      </c>
      <c r="P7" s="60">
        <v>23650</v>
      </c>
      <c r="Q7" s="60">
        <v>85149</v>
      </c>
      <c r="R7" s="60">
        <v>56465</v>
      </c>
      <c r="S7" s="60">
        <v>36027</v>
      </c>
      <c r="T7" s="60">
        <v>34548</v>
      </c>
      <c r="U7" s="60">
        <v>127040</v>
      </c>
      <c r="V7" s="60">
        <v>373575</v>
      </c>
      <c r="W7" s="60"/>
      <c r="X7" s="60">
        <v>373575</v>
      </c>
      <c r="Y7" s="61">
        <v>0</v>
      </c>
      <c r="Z7" s="62">
        <v>222346</v>
      </c>
    </row>
    <row r="8" spans="1:26" ht="12.75">
      <c r="A8" s="58" t="s">
        <v>34</v>
      </c>
      <c r="B8" s="19">
        <v>252905775</v>
      </c>
      <c r="C8" s="19">
        <v>0</v>
      </c>
      <c r="D8" s="59">
        <v>214708001</v>
      </c>
      <c r="E8" s="60">
        <v>208708386</v>
      </c>
      <c r="F8" s="60">
        <v>90003000</v>
      </c>
      <c r="G8" s="60">
        <v>31770600</v>
      </c>
      <c r="H8" s="60">
        <v>0</v>
      </c>
      <c r="I8" s="60">
        <v>121773600</v>
      </c>
      <c r="J8" s="60">
        <v>4134705</v>
      </c>
      <c r="K8" s="60">
        <v>18643382</v>
      </c>
      <c r="L8" s="60">
        <v>54607001</v>
      </c>
      <c r="M8" s="60">
        <v>77385088</v>
      </c>
      <c r="N8" s="60">
        <v>26458</v>
      </c>
      <c r="O8" s="60">
        <v>21109000</v>
      </c>
      <c r="P8" s="60">
        <v>35306999</v>
      </c>
      <c r="Q8" s="60">
        <v>56442457</v>
      </c>
      <c r="R8" s="60">
        <v>0</v>
      </c>
      <c r="S8" s="60">
        <v>0</v>
      </c>
      <c r="T8" s="60">
        <v>17500000</v>
      </c>
      <c r="U8" s="60">
        <v>17500000</v>
      </c>
      <c r="V8" s="60">
        <v>273101145</v>
      </c>
      <c r="W8" s="60">
        <v>214708000</v>
      </c>
      <c r="X8" s="60">
        <v>58393145</v>
      </c>
      <c r="Y8" s="61">
        <v>27.2</v>
      </c>
      <c r="Z8" s="62">
        <v>208708386</v>
      </c>
    </row>
    <row r="9" spans="1:26" ht="12.75">
      <c r="A9" s="58" t="s">
        <v>35</v>
      </c>
      <c r="B9" s="19">
        <v>26648463</v>
      </c>
      <c r="C9" s="19">
        <v>0</v>
      </c>
      <c r="D9" s="59">
        <v>124286545</v>
      </c>
      <c r="E9" s="60">
        <v>45543787</v>
      </c>
      <c r="F9" s="60">
        <v>702142</v>
      </c>
      <c r="G9" s="60">
        <v>74106</v>
      </c>
      <c r="H9" s="60">
        <v>4861660</v>
      </c>
      <c r="I9" s="60">
        <v>5637908</v>
      </c>
      <c r="J9" s="60">
        <v>1580847</v>
      </c>
      <c r="K9" s="60">
        <v>3115943</v>
      </c>
      <c r="L9" s="60">
        <v>2362543</v>
      </c>
      <c r="M9" s="60">
        <v>7059333</v>
      </c>
      <c r="N9" s="60">
        <v>1084180</v>
      </c>
      <c r="O9" s="60">
        <v>296062</v>
      </c>
      <c r="P9" s="60">
        <v>389801</v>
      </c>
      <c r="Q9" s="60">
        <v>1770043</v>
      </c>
      <c r="R9" s="60">
        <v>193982</v>
      </c>
      <c r="S9" s="60">
        <v>1220244</v>
      </c>
      <c r="T9" s="60">
        <v>2326758</v>
      </c>
      <c r="U9" s="60">
        <v>3740984</v>
      </c>
      <c r="V9" s="60">
        <v>18208268</v>
      </c>
      <c r="W9" s="60">
        <v>124286544</v>
      </c>
      <c r="X9" s="60">
        <v>-106078276</v>
      </c>
      <c r="Y9" s="61">
        <v>-85.35</v>
      </c>
      <c r="Z9" s="62">
        <v>45543787</v>
      </c>
    </row>
    <row r="10" spans="1:26" ht="22.5">
      <c r="A10" s="63" t="s">
        <v>279</v>
      </c>
      <c r="B10" s="64">
        <f>SUM(B5:B9)</f>
        <v>284291847</v>
      </c>
      <c r="C10" s="64">
        <f>SUM(C5:C9)</f>
        <v>0</v>
      </c>
      <c r="D10" s="65">
        <f aca="true" t="shared" si="0" ref="D10:Z10">SUM(D5:D9)</f>
        <v>339595291</v>
      </c>
      <c r="E10" s="66">
        <f t="shared" si="0"/>
        <v>254474519</v>
      </c>
      <c r="F10" s="66">
        <f t="shared" si="0"/>
        <v>90893442</v>
      </c>
      <c r="G10" s="66">
        <f t="shared" si="0"/>
        <v>32006100</v>
      </c>
      <c r="H10" s="66">
        <f t="shared" si="0"/>
        <v>4963370</v>
      </c>
      <c r="I10" s="66">
        <f t="shared" si="0"/>
        <v>127862912</v>
      </c>
      <c r="J10" s="66">
        <f t="shared" si="0"/>
        <v>5788738</v>
      </c>
      <c r="K10" s="66">
        <f t="shared" si="0"/>
        <v>21797025</v>
      </c>
      <c r="L10" s="66">
        <f t="shared" si="0"/>
        <v>57101025</v>
      </c>
      <c r="M10" s="66">
        <f t="shared" si="0"/>
        <v>84686788</v>
      </c>
      <c r="N10" s="66">
        <f t="shared" si="0"/>
        <v>1242828</v>
      </c>
      <c r="O10" s="66">
        <f t="shared" si="0"/>
        <v>21405062</v>
      </c>
      <c r="P10" s="66">
        <f t="shared" si="0"/>
        <v>35720450</v>
      </c>
      <c r="Q10" s="66">
        <f t="shared" si="0"/>
        <v>58368340</v>
      </c>
      <c r="R10" s="66">
        <f t="shared" si="0"/>
        <v>293660</v>
      </c>
      <c r="S10" s="66">
        <f t="shared" si="0"/>
        <v>28756271</v>
      </c>
      <c r="T10" s="66">
        <f t="shared" si="0"/>
        <v>19861306</v>
      </c>
      <c r="U10" s="66">
        <f t="shared" si="0"/>
        <v>48911237</v>
      </c>
      <c r="V10" s="66">
        <f t="shared" si="0"/>
        <v>319829277</v>
      </c>
      <c r="W10" s="66">
        <f t="shared" si="0"/>
        <v>339595290</v>
      </c>
      <c r="X10" s="66">
        <f t="shared" si="0"/>
        <v>-19766013</v>
      </c>
      <c r="Y10" s="67">
        <f>+IF(W10&lt;&gt;0,(X10/W10)*100,0)</f>
        <v>-5.820461467530954</v>
      </c>
      <c r="Z10" s="68">
        <f t="shared" si="0"/>
        <v>254474519</v>
      </c>
    </row>
    <row r="11" spans="1:26" ht="12.75">
      <c r="A11" s="58" t="s">
        <v>37</v>
      </c>
      <c r="B11" s="19">
        <v>164505103</v>
      </c>
      <c r="C11" s="19">
        <v>0</v>
      </c>
      <c r="D11" s="59">
        <v>168328808</v>
      </c>
      <c r="E11" s="60">
        <v>168328810</v>
      </c>
      <c r="F11" s="60">
        <v>25216139</v>
      </c>
      <c r="G11" s="60">
        <v>14860144</v>
      </c>
      <c r="H11" s="60">
        <v>13797342</v>
      </c>
      <c r="I11" s="60">
        <v>53873625</v>
      </c>
      <c r="J11" s="60">
        <v>13390187</v>
      </c>
      <c r="K11" s="60">
        <v>13934683</v>
      </c>
      <c r="L11" s="60">
        <v>13482353</v>
      </c>
      <c r="M11" s="60">
        <v>40807223</v>
      </c>
      <c r="N11" s="60">
        <v>13421687</v>
      </c>
      <c r="O11" s="60">
        <v>12637920</v>
      </c>
      <c r="P11" s="60">
        <v>13126875</v>
      </c>
      <c r="Q11" s="60">
        <v>39186482</v>
      </c>
      <c r="R11" s="60">
        <v>13870728</v>
      </c>
      <c r="S11" s="60">
        <v>14278199</v>
      </c>
      <c r="T11" s="60">
        <v>14997480</v>
      </c>
      <c r="U11" s="60">
        <v>43146407</v>
      </c>
      <c r="V11" s="60">
        <v>177013737</v>
      </c>
      <c r="W11" s="60">
        <v>168328812</v>
      </c>
      <c r="X11" s="60">
        <v>8684925</v>
      </c>
      <c r="Y11" s="61">
        <v>5.16</v>
      </c>
      <c r="Z11" s="62">
        <v>168328810</v>
      </c>
    </row>
    <row r="12" spans="1:26" ht="12.75">
      <c r="A12" s="58" t="s">
        <v>38</v>
      </c>
      <c r="B12" s="19">
        <v>12323284</v>
      </c>
      <c r="C12" s="19">
        <v>0</v>
      </c>
      <c r="D12" s="59">
        <v>13684728</v>
      </c>
      <c r="E12" s="60">
        <v>13684728</v>
      </c>
      <c r="F12" s="60">
        <v>1053939</v>
      </c>
      <c r="G12" s="60">
        <v>1053939</v>
      </c>
      <c r="H12" s="60">
        <v>1053939</v>
      </c>
      <c r="I12" s="60">
        <v>3161817</v>
      </c>
      <c r="J12" s="60">
        <v>1053939</v>
      </c>
      <c r="K12" s="60">
        <v>1076013</v>
      </c>
      <c r="L12" s="60">
        <v>1078075</v>
      </c>
      <c r="M12" s="60">
        <v>3208027</v>
      </c>
      <c r="N12" s="60">
        <v>1089605</v>
      </c>
      <c r="O12" s="60">
        <v>1097971</v>
      </c>
      <c r="P12" s="60">
        <v>1087073</v>
      </c>
      <c r="Q12" s="60">
        <v>3274649</v>
      </c>
      <c r="R12" s="60">
        <v>1103556</v>
      </c>
      <c r="S12" s="60">
        <v>1089358</v>
      </c>
      <c r="T12" s="60">
        <v>0</v>
      </c>
      <c r="U12" s="60">
        <v>2192914</v>
      </c>
      <c r="V12" s="60">
        <v>11837407</v>
      </c>
      <c r="W12" s="60">
        <v>13684728</v>
      </c>
      <c r="X12" s="60">
        <v>-1847321</v>
      </c>
      <c r="Y12" s="61">
        <v>-13.5</v>
      </c>
      <c r="Z12" s="62">
        <v>13684728</v>
      </c>
    </row>
    <row r="13" spans="1:26" ht="12.75">
      <c r="A13" s="58" t="s">
        <v>280</v>
      </c>
      <c r="B13" s="19">
        <v>86572148</v>
      </c>
      <c r="C13" s="19">
        <v>0</v>
      </c>
      <c r="D13" s="59">
        <v>8160512</v>
      </c>
      <c r="E13" s="60">
        <v>7995653</v>
      </c>
      <c r="F13" s="60">
        <v>404560</v>
      </c>
      <c r="G13" s="60">
        <v>720844</v>
      </c>
      <c r="H13" s="60">
        <v>720847</v>
      </c>
      <c r="I13" s="60">
        <v>1846251</v>
      </c>
      <c r="J13" s="60">
        <v>720845</v>
      </c>
      <c r="K13" s="60">
        <v>720845</v>
      </c>
      <c r="L13" s="60">
        <v>720847</v>
      </c>
      <c r="M13" s="60">
        <v>2162537</v>
      </c>
      <c r="N13" s="60">
        <v>720847</v>
      </c>
      <c r="O13" s="60">
        <v>720847</v>
      </c>
      <c r="P13" s="60">
        <v>720847</v>
      </c>
      <c r="Q13" s="60">
        <v>2162541</v>
      </c>
      <c r="R13" s="60">
        <v>720847</v>
      </c>
      <c r="S13" s="60">
        <v>720847</v>
      </c>
      <c r="T13" s="60">
        <v>576183</v>
      </c>
      <c r="U13" s="60">
        <v>2017877</v>
      </c>
      <c r="V13" s="60">
        <v>8189206</v>
      </c>
      <c r="W13" s="60">
        <v>8160516</v>
      </c>
      <c r="X13" s="60">
        <v>28690</v>
      </c>
      <c r="Y13" s="61">
        <v>0.35</v>
      </c>
      <c r="Z13" s="62">
        <v>7995653</v>
      </c>
    </row>
    <row r="14" spans="1:26" ht="12.75">
      <c r="A14" s="58" t="s">
        <v>40</v>
      </c>
      <c r="B14" s="19">
        <v>6768309</v>
      </c>
      <c r="C14" s="19">
        <v>0</v>
      </c>
      <c r="D14" s="59">
        <v>1485507</v>
      </c>
      <c r="E14" s="60">
        <v>1485507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1485504</v>
      </c>
      <c r="X14" s="60">
        <v>-1485504</v>
      </c>
      <c r="Y14" s="61">
        <v>-100</v>
      </c>
      <c r="Z14" s="62">
        <v>1485507</v>
      </c>
    </row>
    <row r="15" spans="1:26" ht="12.75">
      <c r="A15" s="58" t="s">
        <v>41</v>
      </c>
      <c r="B15" s="19">
        <v>0</v>
      </c>
      <c r="C15" s="19">
        <v>0</v>
      </c>
      <c r="D15" s="59">
        <v>100000</v>
      </c>
      <c r="E15" s="60">
        <v>100000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99996</v>
      </c>
      <c r="X15" s="60">
        <v>-99996</v>
      </c>
      <c r="Y15" s="61">
        <v>-100</v>
      </c>
      <c r="Z15" s="62">
        <v>100000</v>
      </c>
    </row>
    <row r="16" spans="1:26" ht="12.75">
      <c r="A16" s="69" t="s">
        <v>42</v>
      </c>
      <c r="B16" s="19">
        <v>13982195</v>
      </c>
      <c r="C16" s="19">
        <v>0</v>
      </c>
      <c r="D16" s="59">
        <v>4392200</v>
      </c>
      <c r="E16" s="60">
        <v>12188200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2200000</v>
      </c>
      <c r="M16" s="60">
        <v>2200000</v>
      </c>
      <c r="N16" s="60">
        <v>7784849</v>
      </c>
      <c r="O16" s="60">
        <v>0</v>
      </c>
      <c r="P16" s="60">
        <v>1100000</v>
      </c>
      <c r="Q16" s="60">
        <v>8884849</v>
      </c>
      <c r="R16" s="60">
        <v>0</v>
      </c>
      <c r="S16" s="60">
        <v>0</v>
      </c>
      <c r="T16" s="60">
        <v>1100000</v>
      </c>
      <c r="U16" s="60">
        <v>1100000</v>
      </c>
      <c r="V16" s="60">
        <v>12184849</v>
      </c>
      <c r="W16" s="60">
        <v>4392204</v>
      </c>
      <c r="X16" s="60">
        <v>7792645</v>
      </c>
      <c r="Y16" s="61">
        <v>177.42</v>
      </c>
      <c r="Z16" s="62">
        <v>12188200</v>
      </c>
    </row>
    <row r="17" spans="1:26" ht="12.75">
      <c r="A17" s="58" t="s">
        <v>43</v>
      </c>
      <c r="B17" s="19">
        <v>105937711</v>
      </c>
      <c r="C17" s="19">
        <v>0</v>
      </c>
      <c r="D17" s="59">
        <v>146041533</v>
      </c>
      <c r="E17" s="60">
        <v>87288607</v>
      </c>
      <c r="F17" s="60">
        <v>1311555</v>
      </c>
      <c r="G17" s="60">
        <v>3377258</v>
      </c>
      <c r="H17" s="60">
        <v>2140340</v>
      </c>
      <c r="I17" s="60">
        <v>6829153</v>
      </c>
      <c r="J17" s="60">
        <v>2864712</v>
      </c>
      <c r="K17" s="60">
        <v>2732222</v>
      </c>
      <c r="L17" s="60">
        <v>3055093</v>
      </c>
      <c r="M17" s="60">
        <v>8652027</v>
      </c>
      <c r="N17" s="60">
        <v>2182872</v>
      </c>
      <c r="O17" s="60">
        <v>6477772</v>
      </c>
      <c r="P17" s="60">
        <v>3249978</v>
      </c>
      <c r="Q17" s="60">
        <v>11910622</v>
      </c>
      <c r="R17" s="60">
        <v>3792058</v>
      </c>
      <c r="S17" s="60">
        <v>2607781</v>
      </c>
      <c r="T17" s="60">
        <v>4484582</v>
      </c>
      <c r="U17" s="60">
        <v>10884421</v>
      </c>
      <c r="V17" s="60">
        <v>38276223</v>
      </c>
      <c r="W17" s="60">
        <v>146041536</v>
      </c>
      <c r="X17" s="60">
        <v>-107765313</v>
      </c>
      <c r="Y17" s="61">
        <v>-73.79</v>
      </c>
      <c r="Z17" s="62">
        <v>87288607</v>
      </c>
    </row>
    <row r="18" spans="1:26" ht="12.75">
      <c r="A18" s="70" t="s">
        <v>44</v>
      </c>
      <c r="B18" s="71">
        <f>SUM(B11:B17)</f>
        <v>390088750</v>
      </c>
      <c r="C18" s="71">
        <f>SUM(C11:C17)</f>
        <v>0</v>
      </c>
      <c r="D18" s="72">
        <f aca="true" t="shared" si="1" ref="D18:Z18">SUM(D11:D17)</f>
        <v>342193288</v>
      </c>
      <c r="E18" s="73">
        <f t="shared" si="1"/>
        <v>291071505</v>
      </c>
      <c r="F18" s="73">
        <f t="shared" si="1"/>
        <v>27986193</v>
      </c>
      <c r="G18" s="73">
        <f t="shared" si="1"/>
        <v>20012185</v>
      </c>
      <c r="H18" s="73">
        <f t="shared" si="1"/>
        <v>17712468</v>
      </c>
      <c r="I18" s="73">
        <f t="shared" si="1"/>
        <v>65710846</v>
      </c>
      <c r="J18" s="73">
        <f t="shared" si="1"/>
        <v>18029683</v>
      </c>
      <c r="K18" s="73">
        <f t="shared" si="1"/>
        <v>18463763</v>
      </c>
      <c r="L18" s="73">
        <f t="shared" si="1"/>
        <v>20536368</v>
      </c>
      <c r="M18" s="73">
        <f t="shared" si="1"/>
        <v>57029814</v>
      </c>
      <c r="N18" s="73">
        <f t="shared" si="1"/>
        <v>25199860</v>
      </c>
      <c r="O18" s="73">
        <f t="shared" si="1"/>
        <v>20934510</v>
      </c>
      <c r="P18" s="73">
        <f t="shared" si="1"/>
        <v>19284773</v>
      </c>
      <c r="Q18" s="73">
        <f t="shared" si="1"/>
        <v>65419143</v>
      </c>
      <c r="R18" s="73">
        <f t="shared" si="1"/>
        <v>19487189</v>
      </c>
      <c r="S18" s="73">
        <f t="shared" si="1"/>
        <v>18696185</v>
      </c>
      <c r="T18" s="73">
        <f t="shared" si="1"/>
        <v>21158245</v>
      </c>
      <c r="U18" s="73">
        <f t="shared" si="1"/>
        <v>59341619</v>
      </c>
      <c r="V18" s="73">
        <f t="shared" si="1"/>
        <v>247501422</v>
      </c>
      <c r="W18" s="73">
        <f t="shared" si="1"/>
        <v>342193296</v>
      </c>
      <c r="X18" s="73">
        <f t="shared" si="1"/>
        <v>-94691874</v>
      </c>
      <c r="Y18" s="67">
        <f>+IF(W18&lt;&gt;0,(X18/W18)*100,0)</f>
        <v>-27.67204241195888</v>
      </c>
      <c r="Z18" s="74">
        <f t="shared" si="1"/>
        <v>291071505</v>
      </c>
    </row>
    <row r="19" spans="1:26" ht="12.75">
      <c r="A19" s="70" t="s">
        <v>45</v>
      </c>
      <c r="B19" s="75">
        <f>+B10-B18</f>
        <v>-105796903</v>
      </c>
      <c r="C19" s="75">
        <f>+C10-C18</f>
        <v>0</v>
      </c>
      <c r="D19" s="76">
        <f aca="true" t="shared" si="2" ref="D19:Z19">+D10-D18</f>
        <v>-2597997</v>
      </c>
      <c r="E19" s="77">
        <f t="shared" si="2"/>
        <v>-36596986</v>
      </c>
      <c r="F19" s="77">
        <f t="shared" si="2"/>
        <v>62907249</v>
      </c>
      <c r="G19" s="77">
        <f t="shared" si="2"/>
        <v>11993915</v>
      </c>
      <c r="H19" s="77">
        <f t="shared" si="2"/>
        <v>-12749098</v>
      </c>
      <c r="I19" s="77">
        <f t="shared" si="2"/>
        <v>62152066</v>
      </c>
      <c r="J19" s="77">
        <f t="shared" si="2"/>
        <v>-12240945</v>
      </c>
      <c r="K19" s="77">
        <f t="shared" si="2"/>
        <v>3333262</v>
      </c>
      <c r="L19" s="77">
        <f t="shared" si="2"/>
        <v>36564657</v>
      </c>
      <c r="M19" s="77">
        <f t="shared" si="2"/>
        <v>27656974</v>
      </c>
      <c r="N19" s="77">
        <f t="shared" si="2"/>
        <v>-23957032</v>
      </c>
      <c r="O19" s="77">
        <f t="shared" si="2"/>
        <v>470552</v>
      </c>
      <c r="P19" s="77">
        <f t="shared" si="2"/>
        <v>16435677</v>
      </c>
      <c r="Q19" s="77">
        <f t="shared" si="2"/>
        <v>-7050803</v>
      </c>
      <c r="R19" s="77">
        <f t="shared" si="2"/>
        <v>-19193529</v>
      </c>
      <c r="S19" s="77">
        <f t="shared" si="2"/>
        <v>10060086</v>
      </c>
      <c r="T19" s="77">
        <f t="shared" si="2"/>
        <v>-1296939</v>
      </c>
      <c r="U19" s="77">
        <f t="shared" si="2"/>
        <v>-10430382</v>
      </c>
      <c r="V19" s="77">
        <f t="shared" si="2"/>
        <v>72327855</v>
      </c>
      <c r="W19" s="77">
        <f>IF(E10=E18,0,W10-W18)</f>
        <v>-2598006</v>
      </c>
      <c r="X19" s="77">
        <f t="shared" si="2"/>
        <v>74925861</v>
      </c>
      <c r="Y19" s="78">
        <f>+IF(W19&lt;&gt;0,(X19/W19)*100,0)</f>
        <v>-2883.975672111612</v>
      </c>
      <c r="Z19" s="79">
        <f t="shared" si="2"/>
        <v>-36596986</v>
      </c>
    </row>
    <row r="20" spans="1:26" ht="12.75">
      <c r="A20" s="58" t="s">
        <v>46</v>
      </c>
      <c r="B20" s="19">
        <v>10690440</v>
      </c>
      <c r="C20" s="19">
        <v>0</v>
      </c>
      <c r="D20" s="59">
        <v>2598000</v>
      </c>
      <c r="E20" s="60">
        <v>22598000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2598000</v>
      </c>
      <c r="X20" s="60">
        <v>-2598000</v>
      </c>
      <c r="Y20" s="61">
        <v>-100</v>
      </c>
      <c r="Z20" s="62">
        <v>22598000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-95106463</v>
      </c>
      <c r="C22" s="86">
        <f>SUM(C19:C21)</f>
        <v>0</v>
      </c>
      <c r="D22" s="87">
        <f aca="true" t="shared" si="3" ref="D22:Z22">SUM(D19:D21)</f>
        <v>3</v>
      </c>
      <c r="E22" s="88">
        <f t="shared" si="3"/>
        <v>-13998986</v>
      </c>
      <c r="F22" s="88">
        <f t="shared" si="3"/>
        <v>62907249</v>
      </c>
      <c r="G22" s="88">
        <f t="shared" si="3"/>
        <v>11993915</v>
      </c>
      <c r="H22" s="88">
        <f t="shared" si="3"/>
        <v>-12749098</v>
      </c>
      <c r="I22" s="88">
        <f t="shared" si="3"/>
        <v>62152066</v>
      </c>
      <c r="J22" s="88">
        <f t="shared" si="3"/>
        <v>-12240945</v>
      </c>
      <c r="K22" s="88">
        <f t="shared" si="3"/>
        <v>3333262</v>
      </c>
      <c r="L22" s="88">
        <f t="shared" si="3"/>
        <v>36564657</v>
      </c>
      <c r="M22" s="88">
        <f t="shared" si="3"/>
        <v>27656974</v>
      </c>
      <c r="N22" s="88">
        <f t="shared" si="3"/>
        <v>-23957032</v>
      </c>
      <c r="O22" s="88">
        <f t="shared" si="3"/>
        <v>470552</v>
      </c>
      <c r="P22" s="88">
        <f t="shared" si="3"/>
        <v>16435677</v>
      </c>
      <c r="Q22" s="88">
        <f t="shared" si="3"/>
        <v>-7050803</v>
      </c>
      <c r="R22" s="88">
        <f t="shared" si="3"/>
        <v>-19193529</v>
      </c>
      <c r="S22" s="88">
        <f t="shared" si="3"/>
        <v>10060086</v>
      </c>
      <c r="T22" s="88">
        <f t="shared" si="3"/>
        <v>-1296939</v>
      </c>
      <c r="U22" s="88">
        <f t="shared" si="3"/>
        <v>-10430382</v>
      </c>
      <c r="V22" s="88">
        <f t="shared" si="3"/>
        <v>72327855</v>
      </c>
      <c r="W22" s="88">
        <f t="shared" si="3"/>
        <v>-6</v>
      </c>
      <c r="X22" s="88">
        <f t="shared" si="3"/>
        <v>72327861</v>
      </c>
      <c r="Y22" s="89">
        <f>+IF(W22&lt;&gt;0,(X22/W22)*100,0)</f>
        <v>-1205464350</v>
      </c>
      <c r="Z22" s="90">
        <f t="shared" si="3"/>
        <v>-13998986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-95106463</v>
      </c>
      <c r="C24" s="75">
        <f>SUM(C22:C23)</f>
        <v>0</v>
      </c>
      <c r="D24" s="76">
        <f aca="true" t="shared" si="4" ref="D24:Z24">SUM(D22:D23)</f>
        <v>3</v>
      </c>
      <c r="E24" s="77">
        <f t="shared" si="4"/>
        <v>-13998986</v>
      </c>
      <c r="F24" s="77">
        <f t="shared" si="4"/>
        <v>62907249</v>
      </c>
      <c r="G24" s="77">
        <f t="shared" si="4"/>
        <v>11993915</v>
      </c>
      <c r="H24" s="77">
        <f t="shared" si="4"/>
        <v>-12749098</v>
      </c>
      <c r="I24" s="77">
        <f t="shared" si="4"/>
        <v>62152066</v>
      </c>
      <c r="J24" s="77">
        <f t="shared" si="4"/>
        <v>-12240945</v>
      </c>
      <c r="K24" s="77">
        <f t="shared" si="4"/>
        <v>3333262</v>
      </c>
      <c r="L24" s="77">
        <f t="shared" si="4"/>
        <v>36564657</v>
      </c>
      <c r="M24" s="77">
        <f t="shared" si="4"/>
        <v>27656974</v>
      </c>
      <c r="N24" s="77">
        <f t="shared" si="4"/>
        <v>-23957032</v>
      </c>
      <c r="O24" s="77">
        <f t="shared" si="4"/>
        <v>470552</v>
      </c>
      <c r="P24" s="77">
        <f t="shared" si="4"/>
        <v>16435677</v>
      </c>
      <c r="Q24" s="77">
        <f t="shared" si="4"/>
        <v>-7050803</v>
      </c>
      <c r="R24" s="77">
        <f t="shared" si="4"/>
        <v>-19193529</v>
      </c>
      <c r="S24" s="77">
        <f t="shared" si="4"/>
        <v>10060086</v>
      </c>
      <c r="T24" s="77">
        <f t="shared" si="4"/>
        <v>-1296939</v>
      </c>
      <c r="U24" s="77">
        <f t="shared" si="4"/>
        <v>-10430382</v>
      </c>
      <c r="V24" s="77">
        <f t="shared" si="4"/>
        <v>72327855</v>
      </c>
      <c r="W24" s="77">
        <f t="shared" si="4"/>
        <v>-6</v>
      </c>
      <c r="X24" s="77">
        <f t="shared" si="4"/>
        <v>72327861</v>
      </c>
      <c r="Y24" s="78">
        <f>+IF(W24&lt;&gt;0,(X24/W24)*100,0)</f>
        <v>-1205464350</v>
      </c>
      <c r="Z24" s="79">
        <f t="shared" si="4"/>
        <v>-13998986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14340</v>
      </c>
      <c r="C27" s="22">
        <v>0</v>
      </c>
      <c r="D27" s="99">
        <v>43277000</v>
      </c>
      <c r="E27" s="100">
        <v>20000000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43277000</v>
      </c>
      <c r="X27" s="100">
        <v>-43277000</v>
      </c>
      <c r="Y27" s="101">
        <v>-100</v>
      </c>
      <c r="Z27" s="102">
        <v>20000000</v>
      </c>
    </row>
    <row r="28" spans="1:26" ht="12.75">
      <c r="A28" s="103" t="s">
        <v>46</v>
      </c>
      <c r="B28" s="19">
        <v>0</v>
      </c>
      <c r="C28" s="19">
        <v>0</v>
      </c>
      <c r="D28" s="59">
        <v>43277000</v>
      </c>
      <c r="E28" s="60">
        <v>20000000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43277000</v>
      </c>
      <c r="X28" s="60">
        <v>-43277000</v>
      </c>
      <c r="Y28" s="61">
        <v>-100</v>
      </c>
      <c r="Z28" s="62">
        <v>20000000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14340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14340</v>
      </c>
      <c r="C32" s="22">
        <f>SUM(C28:C31)</f>
        <v>0</v>
      </c>
      <c r="D32" s="99">
        <f aca="true" t="shared" si="5" ref="D32:Z32">SUM(D28:D31)</f>
        <v>43277000</v>
      </c>
      <c r="E32" s="100">
        <f t="shared" si="5"/>
        <v>20000000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43277000</v>
      </c>
      <c r="X32" s="100">
        <f t="shared" si="5"/>
        <v>-43277000</v>
      </c>
      <c r="Y32" s="101">
        <f>+IF(W32&lt;&gt;0,(X32/W32)*100,0)</f>
        <v>-100</v>
      </c>
      <c r="Z32" s="102">
        <f t="shared" si="5"/>
        <v>20000000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40816330</v>
      </c>
      <c r="C35" s="19">
        <v>0</v>
      </c>
      <c r="D35" s="59">
        <v>41560067</v>
      </c>
      <c r="E35" s="60">
        <v>41398175</v>
      </c>
      <c r="F35" s="60">
        <v>118819306</v>
      </c>
      <c r="G35" s="60">
        <v>64958765</v>
      </c>
      <c r="H35" s="60">
        <v>51088773</v>
      </c>
      <c r="I35" s="60">
        <v>51088773</v>
      </c>
      <c r="J35" s="60">
        <v>53750436</v>
      </c>
      <c r="K35" s="60">
        <v>45074777</v>
      </c>
      <c r="L35" s="60">
        <v>71258469</v>
      </c>
      <c r="M35" s="60">
        <v>71258469</v>
      </c>
      <c r="N35" s="60">
        <v>64452630</v>
      </c>
      <c r="O35" s="60">
        <v>59054739</v>
      </c>
      <c r="P35" s="60">
        <v>76459603</v>
      </c>
      <c r="Q35" s="60">
        <v>76459603</v>
      </c>
      <c r="R35" s="60">
        <v>60698138</v>
      </c>
      <c r="S35" s="60">
        <v>69508722</v>
      </c>
      <c r="T35" s="60">
        <v>52025068</v>
      </c>
      <c r="U35" s="60">
        <v>52025068</v>
      </c>
      <c r="V35" s="60">
        <v>52025068</v>
      </c>
      <c r="W35" s="60">
        <v>41398175</v>
      </c>
      <c r="X35" s="60">
        <v>10626893</v>
      </c>
      <c r="Y35" s="61">
        <v>25.67</v>
      </c>
      <c r="Z35" s="62">
        <v>41398175</v>
      </c>
    </row>
    <row r="36" spans="1:26" ht="12.75">
      <c r="A36" s="58" t="s">
        <v>57</v>
      </c>
      <c r="B36" s="19">
        <v>86914980</v>
      </c>
      <c r="C36" s="19">
        <v>0</v>
      </c>
      <c r="D36" s="59">
        <v>108315828</v>
      </c>
      <c r="E36" s="60">
        <v>78754457</v>
      </c>
      <c r="F36" s="60">
        <v>87991595</v>
      </c>
      <c r="G36" s="60">
        <v>87270750</v>
      </c>
      <c r="H36" s="60">
        <v>86549905</v>
      </c>
      <c r="I36" s="60">
        <v>86549905</v>
      </c>
      <c r="J36" s="60">
        <v>85829060</v>
      </c>
      <c r="K36" s="60">
        <v>85108215</v>
      </c>
      <c r="L36" s="60">
        <v>84387373</v>
      </c>
      <c r="M36" s="60">
        <v>84387373</v>
      </c>
      <c r="N36" s="60">
        <v>83666528</v>
      </c>
      <c r="O36" s="60">
        <v>82945680</v>
      </c>
      <c r="P36" s="60">
        <v>82224835</v>
      </c>
      <c r="Q36" s="60">
        <v>82224835</v>
      </c>
      <c r="R36" s="60">
        <v>82079735</v>
      </c>
      <c r="S36" s="60">
        <v>81239241</v>
      </c>
      <c r="T36" s="60">
        <v>80017449</v>
      </c>
      <c r="U36" s="60">
        <v>80017449</v>
      </c>
      <c r="V36" s="60">
        <v>80017449</v>
      </c>
      <c r="W36" s="60">
        <v>78754457</v>
      </c>
      <c r="X36" s="60">
        <v>1262992</v>
      </c>
      <c r="Y36" s="61">
        <v>1.6</v>
      </c>
      <c r="Z36" s="62">
        <v>78754457</v>
      </c>
    </row>
    <row r="37" spans="1:26" ht="12.75">
      <c r="A37" s="58" t="s">
        <v>58</v>
      </c>
      <c r="B37" s="19">
        <v>191918286</v>
      </c>
      <c r="C37" s="19">
        <v>0</v>
      </c>
      <c r="D37" s="59">
        <v>123324931</v>
      </c>
      <c r="E37" s="60">
        <v>199212628</v>
      </c>
      <c r="F37" s="60">
        <v>25546374</v>
      </c>
      <c r="G37" s="60">
        <v>113220216</v>
      </c>
      <c r="H37" s="60">
        <v>122312856</v>
      </c>
      <c r="I37" s="60">
        <v>122312856</v>
      </c>
      <c r="J37" s="60">
        <v>154739030</v>
      </c>
      <c r="K37" s="60">
        <v>154305951</v>
      </c>
      <c r="L37" s="60">
        <v>124086732</v>
      </c>
      <c r="M37" s="60">
        <v>124086732</v>
      </c>
      <c r="N37" s="60">
        <v>125579232</v>
      </c>
      <c r="O37" s="60">
        <v>120904444</v>
      </c>
      <c r="P37" s="60">
        <v>104730340</v>
      </c>
      <c r="Q37" s="60">
        <v>104730340</v>
      </c>
      <c r="R37" s="60">
        <v>99177641</v>
      </c>
      <c r="S37" s="60">
        <v>97358745</v>
      </c>
      <c r="T37" s="60">
        <v>91419633</v>
      </c>
      <c r="U37" s="60">
        <v>91419633</v>
      </c>
      <c r="V37" s="60">
        <v>91419633</v>
      </c>
      <c r="W37" s="60">
        <v>199212628</v>
      </c>
      <c r="X37" s="60">
        <v>-107792995</v>
      </c>
      <c r="Y37" s="61">
        <v>-54.11</v>
      </c>
      <c r="Z37" s="62">
        <v>199212628</v>
      </c>
    </row>
    <row r="38" spans="1:26" ht="12.75">
      <c r="A38" s="58" t="s">
        <v>59</v>
      </c>
      <c r="B38" s="19">
        <v>61824390</v>
      </c>
      <c r="C38" s="19">
        <v>0</v>
      </c>
      <c r="D38" s="59">
        <v>70834543</v>
      </c>
      <c r="E38" s="60">
        <v>70834543</v>
      </c>
      <c r="F38" s="60">
        <v>12303366</v>
      </c>
      <c r="G38" s="60">
        <v>12303366</v>
      </c>
      <c r="H38" s="60">
        <v>12303366</v>
      </c>
      <c r="I38" s="60">
        <v>12303366</v>
      </c>
      <c r="J38" s="60">
        <v>70834543</v>
      </c>
      <c r="K38" s="60">
        <v>70834543</v>
      </c>
      <c r="L38" s="60">
        <v>70834543</v>
      </c>
      <c r="M38" s="60">
        <v>70834543</v>
      </c>
      <c r="N38" s="60">
        <v>70834543</v>
      </c>
      <c r="O38" s="60">
        <v>70834543</v>
      </c>
      <c r="P38" s="60">
        <v>70834543</v>
      </c>
      <c r="Q38" s="60">
        <v>70834543</v>
      </c>
      <c r="R38" s="60">
        <v>70834543</v>
      </c>
      <c r="S38" s="60">
        <v>70834543</v>
      </c>
      <c r="T38" s="60">
        <v>70834543</v>
      </c>
      <c r="U38" s="60">
        <v>70834543</v>
      </c>
      <c r="V38" s="60">
        <v>70834543</v>
      </c>
      <c r="W38" s="60">
        <v>70834543</v>
      </c>
      <c r="X38" s="60">
        <v>0</v>
      </c>
      <c r="Y38" s="61">
        <v>0</v>
      </c>
      <c r="Z38" s="62">
        <v>70834543</v>
      </c>
    </row>
    <row r="39" spans="1:26" ht="12.75">
      <c r="A39" s="58" t="s">
        <v>60</v>
      </c>
      <c r="B39" s="19">
        <v>-126011366</v>
      </c>
      <c r="C39" s="19">
        <v>0</v>
      </c>
      <c r="D39" s="59">
        <v>-44283579</v>
      </c>
      <c r="E39" s="60">
        <v>-149894539</v>
      </c>
      <c r="F39" s="60">
        <v>168961161</v>
      </c>
      <c r="G39" s="60">
        <v>26705932</v>
      </c>
      <c r="H39" s="60">
        <v>3022456</v>
      </c>
      <c r="I39" s="60">
        <v>3022456</v>
      </c>
      <c r="J39" s="60">
        <v>-85994077</v>
      </c>
      <c r="K39" s="60">
        <v>-94957502</v>
      </c>
      <c r="L39" s="60">
        <v>-39275433</v>
      </c>
      <c r="M39" s="60">
        <v>-39275433</v>
      </c>
      <c r="N39" s="60">
        <v>-48294617</v>
      </c>
      <c r="O39" s="60">
        <v>-49738568</v>
      </c>
      <c r="P39" s="60">
        <v>-16880445</v>
      </c>
      <c r="Q39" s="60">
        <v>-16880445</v>
      </c>
      <c r="R39" s="60">
        <v>-27234312</v>
      </c>
      <c r="S39" s="60">
        <v>-17445326</v>
      </c>
      <c r="T39" s="60">
        <v>-30211659</v>
      </c>
      <c r="U39" s="60">
        <v>-30211659</v>
      </c>
      <c r="V39" s="60">
        <v>-30211659</v>
      </c>
      <c r="W39" s="60">
        <v>-149894539</v>
      </c>
      <c r="X39" s="60">
        <v>119682880</v>
      </c>
      <c r="Y39" s="61">
        <v>-79.84</v>
      </c>
      <c r="Z39" s="62">
        <v>-149894539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28659325</v>
      </c>
      <c r="C42" s="19">
        <v>0</v>
      </c>
      <c r="D42" s="59">
        <v>51437515</v>
      </c>
      <c r="E42" s="60">
        <v>-23646451</v>
      </c>
      <c r="F42" s="60">
        <v>28418403</v>
      </c>
      <c r="G42" s="60">
        <v>-87399885</v>
      </c>
      <c r="H42" s="60">
        <v>-13694091</v>
      </c>
      <c r="I42" s="60">
        <v>-72675573</v>
      </c>
      <c r="J42" s="60">
        <v>-1729117</v>
      </c>
      <c r="K42" s="60">
        <v>5552527</v>
      </c>
      <c r="L42" s="60">
        <v>26139326</v>
      </c>
      <c r="M42" s="60">
        <v>29962736</v>
      </c>
      <c r="N42" s="60">
        <v>-11616203</v>
      </c>
      <c r="O42" s="60">
        <v>-5746770</v>
      </c>
      <c r="P42" s="60">
        <v>17503325</v>
      </c>
      <c r="Q42" s="60">
        <v>140352</v>
      </c>
      <c r="R42" s="60">
        <v>-15730306</v>
      </c>
      <c r="S42" s="60">
        <v>10780933</v>
      </c>
      <c r="T42" s="60">
        <v>-16483653</v>
      </c>
      <c r="U42" s="60">
        <v>-21433026</v>
      </c>
      <c r="V42" s="60">
        <v>-64005511</v>
      </c>
      <c r="W42" s="60">
        <v>-23646451</v>
      </c>
      <c r="X42" s="60">
        <v>-40359060</v>
      </c>
      <c r="Y42" s="61">
        <v>170.68</v>
      </c>
      <c r="Z42" s="62">
        <v>-23646451</v>
      </c>
    </row>
    <row r="43" spans="1:26" ht="12.75">
      <c r="A43" s="58" t="s">
        <v>63</v>
      </c>
      <c r="B43" s="19">
        <v>-14340</v>
      </c>
      <c r="C43" s="19">
        <v>0</v>
      </c>
      <c r="D43" s="59">
        <v>-43277000</v>
      </c>
      <c r="E43" s="60">
        <v>-20000000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-20000000</v>
      </c>
      <c r="X43" s="60">
        <v>20000000</v>
      </c>
      <c r="Y43" s="61">
        <v>-100</v>
      </c>
      <c r="Z43" s="62">
        <v>-20000000</v>
      </c>
    </row>
    <row r="44" spans="1:26" ht="12.75">
      <c r="A44" s="58" t="s">
        <v>64</v>
      </c>
      <c r="B44" s="19">
        <v>-15290159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-6113053</v>
      </c>
      <c r="C45" s="22">
        <v>0</v>
      </c>
      <c r="D45" s="99">
        <v>-118239485</v>
      </c>
      <c r="E45" s="100">
        <v>-50000001</v>
      </c>
      <c r="F45" s="100">
        <v>100423992</v>
      </c>
      <c r="G45" s="100">
        <v>13024107</v>
      </c>
      <c r="H45" s="100">
        <v>-669984</v>
      </c>
      <c r="I45" s="100">
        <v>-669984</v>
      </c>
      <c r="J45" s="100">
        <v>-2399101</v>
      </c>
      <c r="K45" s="100">
        <v>3153426</v>
      </c>
      <c r="L45" s="100">
        <v>29292752</v>
      </c>
      <c r="M45" s="100">
        <v>29292752</v>
      </c>
      <c r="N45" s="100">
        <v>17676549</v>
      </c>
      <c r="O45" s="100">
        <v>11929779</v>
      </c>
      <c r="P45" s="100">
        <v>29433104</v>
      </c>
      <c r="Q45" s="100">
        <v>17676549</v>
      </c>
      <c r="R45" s="100">
        <v>13702798</v>
      </c>
      <c r="S45" s="100">
        <v>24483731</v>
      </c>
      <c r="T45" s="100">
        <v>8000078</v>
      </c>
      <c r="U45" s="100">
        <v>8000078</v>
      </c>
      <c r="V45" s="100">
        <v>8000078</v>
      </c>
      <c r="W45" s="100">
        <v>-50000001</v>
      </c>
      <c r="X45" s="100">
        <v>58000079</v>
      </c>
      <c r="Y45" s="101">
        <v>-116</v>
      </c>
      <c r="Z45" s="102">
        <v>-50000001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140414</v>
      </c>
      <c r="C49" s="52">
        <v>0</v>
      </c>
      <c r="D49" s="129">
        <v>218366</v>
      </c>
      <c r="E49" s="54">
        <v>197850</v>
      </c>
      <c r="F49" s="54">
        <v>0</v>
      </c>
      <c r="G49" s="54">
        <v>0</v>
      </c>
      <c r="H49" s="54">
        <v>0</v>
      </c>
      <c r="I49" s="54">
        <v>206454</v>
      </c>
      <c r="J49" s="54">
        <v>0</v>
      </c>
      <c r="K49" s="54">
        <v>0</v>
      </c>
      <c r="L49" s="54">
        <v>0</v>
      </c>
      <c r="M49" s="54">
        <v>195750</v>
      </c>
      <c r="N49" s="54">
        <v>0</v>
      </c>
      <c r="O49" s="54">
        <v>0</v>
      </c>
      <c r="P49" s="54">
        <v>0</v>
      </c>
      <c r="Q49" s="54">
        <v>194501</v>
      </c>
      <c r="R49" s="54">
        <v>0</v>
      </c>
      <c r="S49" s="54">
        <v>0</v>
      </c>
      <c r="T49" s="54">
        <v>0</v>
      </c>
      <c r="U49" s="54">
        <v>863520</v>
      </c>
      <c r="V49" s="54">
        <v>46066077</v>
      </c>
      <c r="W49" s="54">
        <v>48082932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2771854</v>
      </c>
      <c r="C51" s="52">
        <v>0</v>
      </c>
      <c r="D51" s="129">
        <v>2773111</v>
      </c>
      <c r="E51" s="54">
        <v>1213304</v>
      </c>
      <c r="F51" s="54">
        <v>0</v>
      </c>
      <c r="G51" s="54">
        <v>0</v>
      </c>
      <c r="H51" s="54">
        <v>0</v>
      </c>
      <c r="I51" s="54">
        <v>1136990</v>
      </c>
      <c r="J51" s="54">
        <v>0</v>
      </c>
      <c r="K51" s="54">
        <v>0</v>
      </c>
      <c r="L51" s="54">
        <v>0</v>
      </c>
      <c r="M51" s="54">
        <v>29852656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37747915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100.00016645997887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179.54339687278244</v>
      </c>
      <c r="I58" s="7">
        <f t="shared" si="6"/>
        <v>118.78919593778359</v>
      </c>
      <c r="J58" s="7">
        <f t="shared" si="6"/>
        <v>41.19747085896168</v>
      </c>
      <c r="K58" s="7">
        <f t="shared" si="6"/>
        <v>100</v>
      </c>
      <c r="L58" s="7">
        <f t="shared" si="6"/>
        <v>100</v>
      </c>
      <c r="M58" s="7">
        <f t="shared" si="6"/>
        <v>77.99342158214705</v>
      </c>
      <c r="N58" s="7">
        <f t="shared" si="6"/>
        <v>100</v>
      </c>
      <c r="O58" s="7">
        <f t="shared" si="6"/>
        <v>0</v>
      </c>
      <c r="P58" s="7">
        <f t="shared" si="6"/>
        <v>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2.2279207038625946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100.00016645997887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179.54339687278244</v>
      </c>
      <c r="I60" s="13">
        <f t="shared" si="7"/>
        <v>118.78919593778359</v>
      </c>
      <c r="J60" s="13">
        <f t="shared" si="7"/>
        <v>41.19747085896168</v>
      </c>
      <c r="K60" s="13">
        <f t="shared" si="7"/>
        <v>100</v>
      </c>
      <c r="L60" s="13">
        <f t="shared" si="7"/>
        <v>100</v>
      </c>
      <c r="M60" s="13">
        <f t="shared" si="7"/>
        <v>77.99342158214705</v>
      </c>
      <c r="N60" s="13">
        <f t="shared" si="7"/>
        <v>100</v>
      </c>
      <c r="O60" s="13">
        <f t="shared" si="7"/>
        <v>0</v>
      </c>
      <c r="P60" s="13">
        <f t="shared" si="7"/>
        <v>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2.2279207038625946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100.00016645997887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179.54339687278244</v>
      </c>
      <c r="I65" s="13">
        <f t="shared" si="7"/>
        <v>118.78919593778359</v>
      </c>
      <c r="J65" s="13">
        <f t="shared" si="7"/>
        <v>41.19747085896168</v>
      </c>
      <c r="K65" s="13">
        <f t="shared" si="7"/>
        <v>100</v>
      </c>
      <c r="L65" s="13">
        <f t="shared" si="7"/>
        <v>100</v>
      </c>
      <c r="M65" s="13">
        <f t="shared" si="7"/>
        <v>77.99342158214705</v>
      </c>
      <c r="N65" s="13">
        <f t="shared" si="7"/>
        <v>100</v>
      </c>
      <c r="O65" s="13">
        <f t="shared" si="7"/>
        <v>0</v>
      </c>
      <c r="P65" s="13">
        <f t="shared" si="7"/>
        <v>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2.2279207038625946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4155917</v>
      </c>
      <c r="C67" s="24"/>
      <c r="D67" s="25">
        <v>600745</v>
      </c>
      <c r="E67" s="26"/>
      <c r="F67" s="26">
        <v>188300</v>
      </c>
      <c r="G67" s="26">
        <v>75984</v>
      </c>
      <c r="H67" s="26">
        <v>81734</v>
      </c>
      <c r="I67" s="26">
        <v>346018</v>
      </c>
      <c r="J67" s="26">
        <v>69747</v>
      </c>
      <c r="K67" s="26">
        <v>35836</v>
      </c>
      <c r="L67" s="26">
        <v>80784</v>
      </c>
      <c r="M67" s="26">
        <v>186367</v>
      </c>
      <c r="N67" s="26">
        <v>70691</v>
      </c>
      <c r="O67" s="26"/>
      <c r="P67" s="26"/>
      <c r="Q67" s="26">
        <v>70691</v>
      </c>
      <c r="R67" s="26">
        <v>43213</v>
      </c>
      <c r="S67" s="26">
        <v>27500000</v>
      </c>
      <c r="T67" s="26"/>
      <c r="U67" s="26">
        <v>27543213</v>
      </c>
      <c r="V67" s="26">
        <v>28146289</v>
      </c>
      <c r="W67" s="26">
        <v>600746</v>
      </c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3783604</v>
      </c>
      <c r="C69" s="19"/>
      <c r="D69" s="20">
        <v>600745</v>
      </c>
      <c r="E69" s="21"/>
      <c r="F69" s="21">
        <v>188300</v>
      </c>
      <c r="G69" s="21">
        <v>75984</v>
      </c>
      <c r="H69" s="21">
        <v>81734</v>
      </c>
      <c r="I69" s="21">
        <v>346018</v>
      </c>
      <c r="J69" s="21">
        <v>69747</v>
      </c>
      <c r="K69" s="21">
        <v>35836</v>
      </c>
      <c r="L69" s="21">
        <v>80784</v>
      </c>
      <c r="M69" s="21">
        <v>186367</v>
      </c>
      <c r="N69" s="21">
        <v>70691</v>
      </c>
      <c r="O69" s="21"/>
      <c r="P69" s="21"/>
      <c r="Q69" s="21">
        <v>70691</v>
      </c>
      <c r="R69" s="21">
        <v>43213</v>
      </c>
      <c r="S69" s="21">
        <v>27500000</v>
      </c>
      <c r="T69" s="21"/>
      <c r="U69" s="21">
        <v>27543213</v>
      </c>
      <c r="V69" s="21">
        <v>28146289</v>
      </c>
      <c r="W69" s="21">
        <v>600746</v>
      </c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3783604</v>
      </c>
      <c r="C74" s="19"/>
      <c r="D74" s="20">
        <v>600745</v>
      </c>
      <c r="E74" s="21"/>
      <c r="F74" s="21">
        <v>188300</v>
      </c>
      <c r="G74" s="21">
        <v>75984</v>
      </c>
      <c r="H74" s="21">
        <v>81734</v>
      </c>
      <c r="I74" s="21">
        <v>346018</v>
      </c>
      <c r="J74" s="21">
        <v>69747</v>
      </c>
      <c r="K74" s="21">
        <v>35836</v>
      </c>
      <c r="L74" s="21">
        <v>80784</v>
      </c>
      <c r="M74" s="21">
        <v>186367</v>
      </c>
      <c r="N74" s="21">
        <v>70691</v>
      </c>
      <c r="O74" s="21"/>
      <c r="P74" s="21"/>
      <c r="Q74" s="21">
        <v>70691</v>
      </c>
      <c r="R74" s="21">
        <v>43213</v>
      </c>
      <c r="S74" s="21">
        <v>27500000</v>
      </c>
      <c r="T74" s="21"/>
      <c r="U74" s="21">
        <v>27543213</v>
      </c>
      <c r="V74" s="21">
        <v>28146289</v>
      </c>
      <c r="W74" s="21">
        <v>600746</v>
      </c>
      <c r="X74" s="21"/>
      <c r="Y74" s="20"/>
      <c r="Z74" s="23"/>
    </row>
    <row r="75" spans="1:26" ht="12.75" hidden="1">
      <c r="A75" s="40" t="s">
        <v>110</v>
      </c>
      <c r="B75" s="28">
        <v>372313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>
        <v>600746</v>
      </c>
      <c r="E76" s="34"/>
      <c r="F76" s="34">
        <v>188300</v>
      </c>
      <c r="G76" s="34">
        <v>75984</v>
      </c>
      <c r="H76" s="34">
        <v>146748</v>
      </c>
      <c r="I76" s="34">
        <v>411032</v>
      </c>
      <c r="J76" s="34">
        <v>28734</v>
      </c>
      <c r="K76" s="34">
        <v>35836</v>
      </c>
      <c r="L76" s="34">
        <v>80784</v>
      </c>
      <c r="M76" s="34">
        <v>145354</v>
      </c>
      <c r="N76" s="34">
        <v>70691</v>
      </c>
      <c r="O76" s="34"/>
      <c r="P76" s="34"/>
      <c r="Q76" s="34">
        <v>70691</v>
      </c>
      <c r="R76" s="34"/>
      <c r="S76" s="34"/>
      <c r="T76" s="34"/>
      <c r="U76" s="34"/>
      <c r="V76" s="34">
        <v>627077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600746</v>
      </c>
      <c r="E78" s="21"/>
      <c r="F78" s="21">
        <v>188300</v>
      </c>
      <c r="G78" s="21">
        <v>75984</v>
      </c>
      <c r="H78" s="21">
        <v>146748</v>
      </c>
      <c r="I78" s="21">
        <v>411032</v>
      </c>
      <c r="J78" s="21">
        <v>28734</v>
      </c>
      <c r="K78" s="21">
        <v>35836</v>
      </c>
      <c r="L78" s="21">
        <v>80784</v>
      </c>
      <c r="M78" s="21">
        <v>145354</v>
      </c>
      <c r="N78" s="21">
        <v>70691</v>
      </c>
      <c r="O78" s="21"/>
      <c r="P78" s="21"/>
      <c r="Q78" s="21">
        <v>70691</v>
      </c>
      <c r="R78" s="21"/>
      <c r="S78" s="21"/>
      <c r="T78" s="21"/>
      <c r="U78" s="21"/>
      <c r="V78" s="21">
        <v>627077</v>
      </c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600746</v>
      </c>
      <c r="E83" s="21"/>
      <c r="F83" s="21">
        <v>188300</v>
      </c>
      <c r="G83" s="21">
        <v>75984</v>
      </c>
      <c r="H83" s="21">
        <v>146748</v>
      </c>
      <c r="I83" s="21">
        <v>411032</v>
      </c>
      <c r="J83" s="21">
        <v>28734</v>
      </c>
      <c r="K83" s="21">
        <v>35836</v>
      </c>
      <c r="L83" s="21">
        <v>80784</v>
      </c>
      <c r="M83" s="21">
        <v>145354</v>
      </c>
      <c r="N83" s="21">
        <v>70691</v>
      </c>
      <c r="O83" s="21"/>
      <c r="P83" s="21"/>
      <c r="Q83" s="21">
        <v>70691</v>
      </c>
      <c r="R83" s="21"/>
      <c r="S83" s="21"/>
      <c r="T83" s="21"/>
      <c r="U83" s="21"/>
      <c r="V83" s="21">
        <v>627077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133344575</v>
      </c>
      <c r="D5" s="153">
        <f>SUM(D6:D8)</f>
        <v>0</v>
      </c>
      <c r="E5" s="154">
        <f t="shared" si="0"/>
        <v>163615730</v>
      </c>
      <c r="F5" s="100">
        <f t="shared" si="0"/>
        <v>74776599</v>
      </c>
      <c r="G5" s="100">
        <f t="shared" si="0"/>
        <v>28718541</v>
      </c>
      <c r="H5" s="100">
        <f t="shared" si="0"/>
        <v>25143937</v>
      </c>
      <c r="I5" s="100">
        <f t="shared" si="0"/>
        <v>4868491</v>
      </c>
      <c r="J5" s="100">
        <f t="shared" si="0"/>
        <v>58730969</v>
      </c>
      <c r="K5" s="100">
        <f t="shared" si="0"/>
        <v>1263411</v>
      </c>
      <c r="L5" s="100">
        <f t="shared" si="0"/>
        <v>8230655</v>
      </c>
      <c r="M5" s="100">
        <f t="shared" si="0"/>
        <v>20525111</v>
      </c>
      <c r="N5" s="100">
        <f t="shared" si="0"/>
        <v>30019177</v>
      </c>
      <c r="O5" s="100">
        <f t="shared" si="0"/>
        <v>1117732</v>
      </c>
      <c r="P5" s="100">
        <f t="shared" si="0"/>
        <v>577876</v>
      </c>
      <c r="Q5" s="100">
        <f t="shared" si="0"/>
        <v>12084369</v>
      </c>
      <c r="R5" s="100">
        <f t="shared" si="0"/>
        <v>13779977</v>
      </c>
      <c r="S5" s="100">
        <f t="shared" si="0"/>
        <v>209539</v>
      </c>
      <c r="T5" s="100">
        <f t="shared" si="0"/>
        <v>1256271</v>
      </c>
      <c r="U5" s="100">
        <f t="shared" si="0"/>
        <v>19861306</v>
      </c>
      <c r="V5" s="100">
        <f t="shared" si="0"/>
        <v>21327116</v>
      </c>
      <c r="W5" s="100">
        <f t="shared" si="0"/>
        <v>123857239</v>
      </c>
      <c r="X5" s="100">
        <f t="shared" si="0"/>
        <v>163615729</v>
      </c>
      <c r="Y5" s="100">
        <f t="shared" si="0"/>
        <v>-39758490</v>
      </c>
      <c r="Z5" s="137">
        <f>+IF(X5&lt;&gt;0,+(Y5/X5)*100,0)</f>
        <v>-24.299919233315276</v>
      </c>
      <c r="AA5" s="153">
        <f>SUM(AA6:AA8)</f>
        <v>74776599</v>
      </c>
    </row>
    <row r="6" spans="1:27" ht="12.75">
      <c r="A6" s="138" t="s">
        <v>75</v>
      </c>
      <c r="B6" s="136"/>
      <c r="C6" s="155">
        <v>70207099</v>
      </c>
      <c r="D6" s="155"/>
      <c r="E6" s="156">
        <v>7632015</v>
      </c>
      <c r="F6" s="60">
        <v>20226983</v>
      </c>
      <c r="G6" s="60">
        <v>9839138</v>
      </c>
      <c r="H6" s="60">
        <v>24000000</v>
      </c>
      <c r="I6" s="60"/>
      <c r="J6" s="60">
        <v>33839138</v>
      </c>
      <c r="K6" s="60"/>
      <c r="L6" s="60">
        <v>1788870</v>
      </c>
      <c r="M6" s="60">
        <v>6178397</v>
      </c>
      <c r="N6" s="60">
        <v>7967267</v>
      </c>
      <c r="O6" s="60"/>
      <c r="P6" s="60">
        <v>331000</v>
      </c>
      <c r="Q6" s="60">
        <v>4210640</v>
      </c>
      <c r="R6" s="60">
        <v>4541640</v>
      </c>
      <c r="S6" s="60"/>
      <c r="T6" s="60"/>
      <c r="U6" s="60"/>
      <c r="V6" s="60"/>
      <c r="W6" s="60">
        <v>46348045</v>
      </c>
      <c r="X6" s="60">
        <v>7632015</v>
      </c>
      <c r="Y6" s="60">
        <v>38716030</v>
      </c>
      <c r="Z6" s="140">
        <v>507.28</v>
      </c>
      <c r="AA6" s="155">
        <v>20226983</v>
      </c>
    </row>
    <row r="7" spans="1:27" ht="12.75">
      <c r="A7" s="138" t="s">
        <v>76</v>
      </c>
      <c r="B7" s="136"/>
      <c r="C7" s="157">
        <v>29688003</v>
      </c>
      <c r="D7" s="157"/>
      <c r="E7" s="158">
        <v>155983715</v>
      </c>
      <c r="F7" s="159">
        <v>32074027</v>
      </c>
      <c r="G7" s="159">
        <v>9943676</v>
      </c>
      <c r="H7" s="159">
        <v>1087314</v>
      </c>
      <c r="I7" s="159">
        <v>4816929</v>
      </c>
      <c r="J7" s="159">
        <v>15847919</v>
      </c>
      <c r="K7" s="159">
        <v>1003439</v>
      </c>
      <c r="L7" s="159">
        <v>4751584</v>
      </c>
      <c r="M7" s="159">
        <v>5884736</v>
      </c>
      <c r="N7" s="159">
        <v>11639759</v>
      </c>
      <c r="O7" s="159">
        <v>1052651</v>
      </c>
      <c r="P7" s="159">
        <v>246876</v>
      </c>
      <c r="Q7" s="159">
        <v>3999607</v>
      </c>
      <c r="R7" s="159">
        <v>5299134</v>
      </c>
      <c r="S7" s="159">
        <v>56465</v>
      </c>
      <c r="T7" s="159">
        <v>172647</v>
      </c>
      <c r="U7" s="159">
        <v>19861306</v>
      </c>
      <c r="V7" s="159">
        <v>20090418</v>
      </c>
      <c r="W7" s="159">
        <v>52877230</v>
      </c>
      <c r="X7" s="159">
        <v>155983714</v>
      </c>
      <c r="Y7" s="159">
        <v>-103106484</v>
      </c>
      <c r="Z7" s="141">
        <v>-66.1</v>
      </c>
      <c r="AA7" s="157">
        <v>32074027</v>
      </c>
    </row>
    <row r="8" spans="1:27" ht="12.75">
      <c r="A8" s="138" t="s">
        <v>77</v>
      </c>
      <c r="B8" s="136"/>
      <c r="C8" s="155">
        <v>33449473</v>
      </c>
      <c r="D8" s="155"/>
      <c r="E8" s="156"/>
      <c r="F8" s="60">
        <v>22475589</v>
      </c>
      <c r="G8" s="60">
        <v>8935727</v>
      </c>
      <c r="H8" s="60">
        <v>56623</v>
      </c>
      <c r="I8" s="60">
        <v>51562</v>
      </c>
      <c r="J8" s="60">
        <v>9043912</v>
      </c>
      <c r="K8" s="60">
        <v>259972</v>
      </c>
      <c r="L8" s="60">
        <v>1690201</v>
      </c>
      <c r="M8" s="60">
        <v>8461978</v>
      </c>
      <c r="N8" s="60">
        <v>10412151</v>
      </c>
      <c r="O8" s="60">
        <v>65081</v>
      </c>
      <c r="P8" s="60"/>
      <c r="Q8" s="60">
        <v>3874122</v>
      </c>
      <c r="R8" s="60">
        <v>3939203</v>
      </c>
      <c r="S8" s="60">
        <v>153074</v>
      </c>
      <c r="T8" s="60">
        <v>1083624</v>
      </c>
      <c r="U8" s="60"/>
      <c r="V8" s="60">
        <v>1236698</v>
      </c>
      <c r="W8" s="60">
        <v>24631964</v>
      </c>
      <c r="X8" s="60"/>
      <c r="Y8" s="60">
        <v>24631964</v>
      </c>
      <c r="Z8" s="140">
        <v>0</v>
      </c>
      <c r="AA8" s="155">
        <v>22475589</v>
      </c>
    </row>
    <row r="9" spans="1:27" ht="12.75">
      <c r="A9" s="135" t="s">
        <v>78</v>
      </c>
      <c r="B9" s="136"/>
      <c r="C9" s="153">
        <f aca="true" t="shared" si="1" ref="C9:Y9">SUM(C10:C14)</f>
        <v>132125951</v>
      </c>
      <c r="D9" s="153">
        <f>SUM(D10:D14)</f>
        <v>0</v>
      </c>
      <c r="E9" s="154">
        <f t="shared" si="1"/>
        <v>141022436</v>
      </c>
      <c r="F9" s="100">
        <f t="shared" si="1"/>
        <v>144080025</v>
      </c>
      <c r="G9" s="100">
        <f t="shared" si="1"/>
        <v>52549050</v>
      </c>
      <c r="H9" s="100">
        <f t="shared" si="1"/>
        <v>4753584</v>
      </c>
      <c r="I9" s="100">
        <f t="shared" si="1"/>
        <v>81734</v>
      </c>
      <c r="J9" s="100">
        <f t="shared" si="1"/>
        <v>57384368</v>
      </c>
      <c r="K9" s="100">
        <f t="shared" si="1"/>
        <v>489747</v>
      </c>
      <c r="L9" s="100">
        <f t="shared" si="1"/>
        <v>11310439</v>
      </c>
      <c r="M9" s="100">
        <f t="shared" si="1"/>
        <v>28267679</v>
      </c>
      <c r="N9" s="100">
        <f t="shared" si="1"/>
        <v>40067865</v>
      </c>
      <c r="O9" s="100">
        <f t="shared" si="1"/>
        <v>87691</v>
      </c>
      <c r="P9" s="100">
        <f t="shared" si="1"/>
        <v>20043006</v>
      </c>
      <c r="Q9" s="100">
        <f t="shared" si="1"/>
        <v>19514434</v>
      </c>
      <c r="R9" s="100">
        <f t="shared" si="1"/>
        <v>39645131</v>
      </c>
      <c r="S9" s="100">
        <f t="shared" si="1"/>
        <v>60213</v>
      </c>
      <c r="T9" s="100">
        <f t="shared" si="1"/>
        <v>27500000</v>
      </c>
      <c r="U9" s="100">
        <f t="shared" si="1"/>
        <v>0</v>
      </c>
      <c r="V9" s="100">
        <f t="shared" si="1"/>
        <v>27560213</v>
      </c>
      <c r="W9" s="100">
        <f t="shared" si="1"/>
        <v>164657577</v>
      </c>
      <c r="X9" s="100">
        <f t="shared" si="1"/>
        <v>141022437</v>
      </c>
      <c r="Y9" s="100">
        <f t="shared" si="1"/>
        <v>23635140</v>
      </c>
      <c r="Z9" s="137">
        <f>+IF(X9&lt;&gt;0,+(Y9/X9)*100,0)</f>
        <v>16.759843683597666</v>
      </c>
      <c r="AA9" s="153">
        <f>SUM(AA10:AA14)</f>
        <v>144080025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82930631</v>
      </c>
      <c r="D12" s="155"/>
      <c r="E12" s="156">
        <v>102970697</v>
      </c>
      <c r="F12" s="60">
        <v>110281787</v>
      </c>
      <c r="G12" s="60">
        <v>40192480</v>
      </c>
      <c r="H12" s="60">
        <v>75984</v>
      </c>
      <c r="I12" s="60">
        <v>81734</v>
      </c>
      <c r="J12" s="60">
        <v>40350198</v>
      </c>
      <c r="K12" s="60">
        <v>69747</v>
      </c>
      <c r="L12" s="60">
        <v>5945472</v>
      </c>
      <c r="M12" s="60">
        <v>20491484</v>
      </c>
      <c r="N12" s="60">
        <v>26506703</v>
      </c>
      <c r="O12" s="60">
        <v>87691</v>
      </c>
      <c r="P12" s="60">
        <v>20043006</v>
      </c>
      <c r="Q12" s="60">
        <v>14226464</v>
      </c>
      <c r="R12" s="60">
        <v>34357161</v>
      </c>
      <c r="S12" s="60">
        <v>43213</v>
      </c>
      <c r="T12" s="60">
        <v>27500000</v>
      </c>
      <c r="U12" s="60"/>
      <c r="V12" s="60">
        <v>27543213</v>
      </c>
      <c r="W12" s="60">
        <v>128757275</v>
      </c>
      <c r="X12" s="60">
        <v>102970698</v>
      </c>
      <c r="Y12" s="60">
        <v>25786577</v>
      </c>
      <c r="Z12" s="140">
        <v>25.04</v>
      </c>
      <c r="AA12" s="155">
        <v>110281787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49195320</v>
      </c>
      <c r="D14" s="157"/>
      <c r="E14" s="158">
        <v>38051739</v>
      </c>
      <c r="F14" s="159">
        <v>33798238</v>
      </c>
      <c r="G14" s="159">
        <v>12356570</v>
      </c>
      <c r="H14" s="159">
        <v>4677600</v>
      </c>
      <c r="I14" s="159"/>
      <c r="J14" s="159">
        <v>17034170</v>
      </c>
      <c r="K14" s="159">
        <v>420000</v>
      </c>
      <c r="L14" s="159">
        <v>5364967</v>
      </c>
      <c r="M14" s="159">
        <v>7776195</v>
      </c>
      <c r="N14" s="159">
        <v>13561162</v>
      </c>
      <c r="O14" s="159"/>
      <c r="P14" s="159"/>
      <c r="Q14" s="159">
        <v>5287970</v>
      </c>
      <c r="R14" s="159">
        <v>5287970</v>
      </c>
      <c r="S14" s="159">
        <v>17000</v>
      </c>
      <c r="T14" s="159"/>
      <c r="U14" s="159"/>
      <c r="V14" s="159">
        <v>17000</v>
      </c>
      <c r="W14" s="159">
        <v>35900302</v>
      </c>
      <c r="X14" s="159">
        <v>38051739</v>
      </c>
      <c r="Y14" s="159">
        <v>-2151437</v>
      </c>
      <c r="Z14" s="141">
        <v>-5.65</v>
      </c>
      <c r="AA14" s="157">
        <v>33798238</v>
      </c>
    </row>
    <row r="15" spans="1:27" ht="12.75">
      <c r="A15" s="135" t="s">
        <v>84</v>
      </c>
      <c r="B15" s="142"/>
      <c r="C15" s="153">
        <f aca="true" t="shared" si="2" ref="C15:Y15">SUM(C16:C18)</f>
        <v>29511761</v>
      </c>
      <c r="D15" s="153">
        <f>SUM(D16:D18)</f>
        <v>0</v>
      </c>
      <c r="E15" s="154">
        <f t="shared" si="2"/>
        <v>37555125</v>
      </c>
      <c r="F15" s="100">
        <f t="shared" si="2"/>
        <v>58215895</v>
      </c>
      <c r="G15" s="100">
        <f t="shared" si="2"/>
        <v>9625851</v>
      </c>
      <c r="H15" s="100">
        <f t="shared" si="2"/>
        <v>2108579</v>
      </c>
      <c r="I15" s="100">
        <f t="shared" si="2"/>
        <v>13145</v>
      </c>
      <c r="J15" s="100">
        <f t="shared" si="2"/>
        <v>11747575</v>
      </c>
      <c r="K15" s="100">
        <f t="shared" si="2"/>
        <v>4035580</v>
      </c>
      <c r="L15" s="100">
        <f t="shared" si="2"/>
        <v>2255931</v>
      </c>
      <c r="M15" s="100">
        <f t="shared" si="2"/>
        <v>8308235</v>
      </c>
      <c r="N15" s="100">
        <f t="shared" si="2"/>
        <v>14599746</v>
      </c>
      <c r="O15" s="100">
        <f t="shared" si="2"/>
        <v>37405</v>
      </c>
      <c r="P15" s="100">
        <f t="shared" si="2"/>
        <v>784180</v>
      </c>
      <c r="Q15" s="100">
        <f t="shared" si="2"/>
        <v>4121647</v>
      </c>
      <c r="R15" s="100">
        <f t="shared" si="2"/>
        <v>4943232</v>
      </c>
      <c r="S15" s="100">
        <f t="shared" si="2"/>
        <v>23908</v>
      </c>
      <c r="T15" s="100">
        <f t="shared" si="2"/>
        <v>0</v>
      </c>
      <c r="U15" s="100">
        <f t="shared" si="2"/>
        <v>0</v>
      </c>
      <c r="V15" s="100">
        <f t="shared" si="2"/>
        <v>23908</v>
      </c>
      <c r="W15" s="100">
        <f t="shared" si="2"/>
        <v>31314461</v>
      </c>
      <c r="X15" s="100">
        <f t="shared" si="2"/>
        <v>37555125</v>
      </c>
      <c r="Y15" s="100">
        <f t="shared" si="2"/>
        <v>-6240664</v>
      </c>
      <c r="Z15" s="137">
        <f>+IF(X15&lt;&gt;0,+(Y15/X15)*100,0)</f>
        <v>-16.617343172203526</v>
      </c>
      <c r="AA15" s="153">
        <f>SUM(AA16:AA18)</f>
        <v>58215895</v>
      </c>
    </row>
    <row r="16" spans="1:27" ht="12.75">
      <c r="A16" s="138" t="s">
        <v>85</v>
      </c>
      <c r="B16" s="136"/>
      <c r="C16" s="155">
        <v>29511761</v>
      </c>
      <c r="D16" s="155"/>
      <c r="E16" s="156">
        <v>37555125</v>
      </c>
      <c r="F16" s="60">
        <v>58215895</v>
      </c>
      <c r="G16" s="60">
        <v>9625851</v>
      </c>
      <c r="H16" s="60">
        <v>2108579</v>
      </c>
      <c r="I16" s="60">
        <v>13145</v>
      </c>
      <c r="J16" s="60">
        <v>11747575</v>
      </c>
      <c r="K16" s="60">
        <v>4035580</v>
      </c>
      <c r="L16" s="60">
        <v>2255931</v>
      </c>
      <c r="M16" s="60">
        <v>8308235</v>
      </c>
      <c r="N16" s="60">
        <v>14599746</v>
      </c>
      <c r="O16" s="60">
        <v>37405</v>
      </c>
      <c r="P16" s="60">
        <v>784180</v>
      </c>
      <c r="Q16" s="60">
        <v>4121647</v>
      </c>
      <c r="R16" s="60">
        <v>4943232</v>
      </c>
      <c r="S16" s="60">
        <v>23908</v>
      </c>
      <c r="T16" s="60"/>
      <c r="U16" s="60"/>
      <c r="V16" s="60">
        <v>23908</v>
      </c>
      <c r="W16" s="60">
        <v>31314461</v>
      </c>
      <c r="X16" s="60">
        <v>37555125</v>
      </c>
      <c r="Y16" s="60">
        <v>-6240664</v>
      </c>
      <c r="Z16" s="140">
        <v>-16.62</v>
      </c>
      <c r="AA16" s="155">
        <v>58215895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294982287</v>
      </c>
      <c r="D25" s="168">
        <f>+D5+D9+D15+D19+D24</f>
        <v>0</v>
      </c>
      <c r="E25" s="169">
        <f t="shared" si="4"/>
        <v>342193291</v>
      </c>
      <c r="F25" s="73">
        <f t="shared" si="4"/>
        <v>277072519</v>
      </c>
      <c r="G25" s="73">
        <f t="shared" si="4"/>
        <v>90893442</v>
      </c>
      <c r="H25" s="73">
        <f t="shared" si="4"/>
        <v>32006100</v>
      </c>
      <c r="I25" s="73">
        <f t="shared" si="4"/>
        <v>4963370</v>
      </c>
      <c r="J25" s="73">
        <f t="shared" si="4"/>
        <v>127862912</v>
      </c>
      <c r="K25" s="73">
        <f t="shared" si="4"/>
        <v>5788738</v>
      </c>
      <c r="L25" s="73">
        <f t="shared" si="4"/>
        <v>21797025</v>
      </c>
      <c r="M25" s="73">
        <f t="shared" si="4"/>
        <v>57101025</v>
      </c>
      <c r="N25" s="73">
        <f t="shared" si="4"/>
        <v>84686788</v>
      </c>
      <c r="O25" s="73">
        <f t="shared" si="4"/>
        <v>1242828</v>
      </c>
      <c r="P25" s="73">
        <f t="shared" si="4"/>
        <v>21405062</v>
      </c>
      <c r="Q25" s="73">
        <f t="shared" si="4"/>
        <v>35720450</v>
      </c>
      <c r="R25" s="73">
        <f t="shared" si="4"/>
        <v>58368340</v>
      </c>
      <c r="S25" s="73">
        <f t="shared" si="4"/>
        <v>293660</v>
      </c>
      <c r="T25" s="73">
        <f t="shared" si="4"/>
        <v>28756271</v>
      </c>
      <c r="U25" s="73">
        <f t="shared" si="4"/>
        <v>19861306</v>
      </c>
      <c r="V25" s="73">
        <f t="shared" si="4"/>
        <v>48911237</v>
      </c>
      <c r="W25" s="73">
        <f t="shared" si="4"/>
        <v>319829277</v>
      </c>
      <c r="X25" s="73">
        <f t="shared" si="4"/>
        <v>342193291</v>
      </c>
      <c r="Y25" s="73">
        <f t="shared" si="4"/>
        <v>-22364014</v>
      </c>
      <c r="Z25" s="170">
        <f>+IF(X25&lt;&gt;0,+(Y25/X25)*100,0)</f>
        <v>-6.535491661641022</v>
      </c>
      <c r="AA25" s="168">
        <f>+AA5+AA9+AA15+AA19+AA24</f>
        <v>277072519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224843155</v>
      </c>
      <c r="D28" s="153">
        <f>SUM(D29:D31)</f>
        <v>0</v>
      </c>
      <c r="E28" s="154">
        <f t="shared" si="5"/>
        <v>172448074</v>
      </c>
      <c r="F28" s="100">
        <f t="shared" si="5"/>
        <v>116534291</v>
      </c>
      <c r="G28" s="100">
        <f t="shared" si="5"/>
        <v>11852488</v>
      </c>
      <c r="H28" s="100">
        <f t="shared" si="5"/>
        <v>8473409</v>
      </c>
      <c r="I28" s="100">
        <f t="shared" si="5"/>
        <v>6991328</v>
      </c>
      <c r="J28" s="100">
        <f t="shared" si="5"/>
        <v>27317225</v>
      </c>
      <c r="K28" s="100">
        <f t="shared" si="5"/>
        <v>5029198</v>
      </c>
      <c r="L28" s="100">
        <f t="shared" si="5"/>
        <v>5382900</v>
      </c>
      <c r="M28" s="100">
        <f t="shared" si="5"/>
        <v>6062863</v>
      </c>
      <c r="N28" s="100">
        <f t="shared" si="5"/>
        <v>16474961</v>
      </c>
      <c r="O28" s="100">
        <f t="shared" si="5"/>
        <v>6501411</v>
      </c>
      <c r="P28" s="100">
        <f t="shared" si="5"/>
        <v>7319628</v>
      </c>
      <c r="Q28" s="100">
        <f t="shared" si="5"/>
        <v>7216961</v>
      </c>
      <c r="R28" s="100">
        <f t="shared" si="5"/>
        <v>21038000</v>
      </c>
      <c r="S28" s="100">
        <f t="shared" si="5"/>
        <v>7337837</v>
      </c>
      <c r="T28" s="100">
        <f t="shared" si="5"/>
        <v>7166106</v>
      </c>
      <c r="U28" s="100">
        <f t="shared" si="5"/>
        <v>21158245</v>
      </c>
      <c r="V28" s="100">
        <f t="shared" si="5"/>
        <v>35662188</v>
      </c>
      <c r="W28" s="100">
        <f t="shared" si="5"/>
        <v>100492374</v>
      </c>
      <c r="X28" s="100">
        <f t="shared" si="5"/>
        <v>172448075</v>
      </c>
      <c r="Y28" s="100">
        <f t="shared" si="5"/>
        <v>-71955701</v>
      </c>
      <c r="Z28" s="137">
        <f>+IF(X28&lt;&gt;0,+(Y28/X28)*100,0)</f>
        <v>-41.726009988803874</v>
      </c>
      <c r="AA28" s="153">
        <f>SUM(AA29:AA31)</f>
        <v>116534291</v>
      </c>
    </row>
    <row r="29" spans="1:27" ht="12.75">
      <c r="A29" s="138" t="s">
        <v>75</v>
      </c>
      <c r="B29" s="136"/>
      <c r="C29" s="155">
        <v>59783483</v>
      </c>
      <c r="D29" s="155"/>
      <c r="E29" s="156">
        <v>25554262</v>
      </c>
      <c r="F29" s="60">
        <v>41959998</v>
      </c>
      <c r="G29" s="60">
        <v>2795571</v>
      </c>
      <c r="H29" s="60">
        <v>3549505</v>
      </c>
      <c r="I29" s="60">
        <v>2589933</v>
      </c>
      <c r="J29" s="60">
        <v>8935009</v>
      </c>
      <c r="K29" s="60">
        <v>2486189</v>
      </c>
      <c r="L29" s="60">
        <v>2510780</v>
      </c>
      <c r="M29" s="60">
        <v>3012403</v>
      </c>
      <c r="N29" s="60">
        <v>8009372</v>
      </c>
      <c r="O29" s="60">
        <v>2959857</v>
      </c>
      <c r="P29" s="60">
        <v>3611932</v>
      </c>
      <c r="Q29" s="60">
        <v>4068201</v>
      </c>
      <c r="R29" s="60">
        <v>10639990</v>
      </c>
      <c r="S29" s="60">
        <v>3083198</v>
      </c>
      <c r="T29" s="60">
        <v>2961123</v>
      </c>
      <c r="U29" s="60"/>
      <c r="V29" s="60">
        <v>6044321</v>
      </c>
      <c r="W29" s="60">
        <v>33628692</v>
      </c>
      <c r="X29" s="60">
        <v>25554262</v>
      </c>
      <c r="Y29" s="60">
        <v>8074430</v>
      </c>
      <c r="Z29" s="140">
        <v>31.6</v>
      </c>
      <c r="AA29" s="155">
        <v>41959998</v>
      </c>
    </row>
    <row r="30" spans="1:27" ht="12.75">
      <c r="A30" s="138" t="s">
        <v>76</v>
      </c>
      <c r="B30" s="136"/>
      <c r="C30" s="157">
        <v>120861141</v>
      </c>
      <c r="D30" s="157"/>
      <c r="E30" s="158">
        <v>146893812</v>
      </c>
      <c r="F30" s="159">
        <v>32241868</v>
      </c>
      <c r="G30" s="159">
        <v>7617858</v>
      </c>
      <c r="H30" s="159">
        <v>2546052</v>
      </c>
      <c r="I30" s="159">
        <v>2402296</v>
      </c>
      <c r="J30" s="159">
        <v>12566206</v>
      </c>
      <c r="K30" s="159">
        <v>910935</v>
      </c>
      <c r="L30" s="159">
        <v>936846</v>
      </c>
      <c r="M30" s="159">
        <v>1121527</v>
      </c>
      <c r="N30" s="159">
        <v>2969308</v>
      </c>
      <c r="O30" s="159">
        <v>1955424</v>
      </c>
      <c r="P30" s="159">
        <v>1858568</v>
      </c>
      <c r="Q30" s="159">
        <v>1207656</v>
      </c>
      <c r="R30" s="159">
        <v>5021648</v>
      </c>
      <c r="S30" s="159">
        <v>1664223</v>
      </c>
      <c r="T30" s="159">
        <v>2099777</v>
      </c>
      <c r="U30" s="159">
        <v>21158245</v>
      </c>
      <c r="V30" s="159">
        <v>24922245</v>
      </c>
      <c r="W30" s="159">
        <v>45479407</v>
      </c>
      <c r="X30" s="159">
        <v>146893813</v>
      </c>
      <c r="Y30" s="159">
        <v>-101414406</v>
      </c>
      <c r="Z30" s="141">
        <v>-69.04</v>
      </c>
      <c r="AA30" s="157">
        <v>32241868</v>
      </c>
    </row>
    <row r="31" spans="1:27" ht="12.75">
      <c r="A31" s="138" t="s">
        <v>77</v>
      </c>
      <c r="B31" s="136"/>
      <c r="C31" s="155">
        <v>44198531</v>
      </c>
      <c r="D31" s="155"/>
      <c r="E31" s="156"/>
      <c r="F31" s="60">
        <v>42332425</v>
      </c>
      <c r="G31" s="60">
        <v>1439059</v>
      </c>
      <c r="H31" s="60">
        <v>2377852</v>
      </c>
      <c r="I31" s="60">
        <v>1999099</v>
      </c>
      <c r="J31" s="60">
        <v>5816010</v>
      </c>
      <c r="K31" s="60">
        <v>1632074</v>
      </c>
      <c r="L31" s="60">
        <v>1935274</v>
      </c>
      <c r="M31" s="60">
        <v>1928933</v>
      </c>
      <c r="N31" s="60">
        <v>5496281</v>
      </c>
      <c r="O31" s="60">
        <v>1586130</v>
      </c>
      <c r="P31" s="60">
        <v>1849128</v>
      </c>
      <c r="Q31" s="60">
        <v>1941104</v>
      </c>
      <c r="R31" s="60">
        <v>5376362</v>
      </c>
      <c r="S31" s="60">
        <v>2590416</v>
      </c>
      <c r="T31" s="60">
        <v>2105206</v>
      </c>
      <c r="U31" s="60"/>
      <c r="V31" s="60">
        <v>4695622</v>
      </c>
      <c r="W31" s="60">
        <v>21384275</v>
      </c>
      <c r="X31" s="60"/>
      <c r="Y31" s="60">
        <v>21384275</v>
      </c>
      <c r="Z31" s="140">
        <v>0</v>
      </c>
      <c r="AA31" s="155">
        <v>42332425</v>
      </c>
    </row>
    <row r="32" spans="1:27" ht="12.75">
      <c r="A32" s="135" t="s">
        <v>78</v>
      </c>
      <c r="B32" s="136"/>
      <c r="C32" s="153">
        <f aca="true" t="shared" si="6" ref="C32:Y32">SUM(C33:C37)</f>
        <v>132139510</v>
      </c>
      <c r="D32" s="153">
        <f>SUM(D33:D37)</f>
        <v>0</v>
      </c>
      <c r="E32" s="154">
        <f t="shared" si="6"/>
        <v>143215388</v>
      </c>
      <c r="F32" s="100">
        <f t="shared" si="6"/>
        <v>143215389</v>
      </c>
      <c r="G32" s="100">
        <f t="shared" si="6"/>
        <v>9702117</v>
      </c>
      <c r="H32" s="100">
        <f t="shared" si="6"/>
        <v>9838590</v>
      </c>
      <c r="I32" s="100">
        <f t="shared" si="6"/>
        <v>9319922</v>
      </c>
      <c r="J32" s="100">
        <f t="shared" si="6"/>
        <v>28860629</v>
      </c>
      <c r="K32" s="100">
        <f t="shared" si="6"/>
        <v>10155387</v>
      </c>
      <c r="L32" s="100">
        <f t="shared" si="6"/>
        <v>10957360</v>
      </c>
      <c r="M32" s="100">
        <f t="shared" si="6"/>
        <v>10832466</v>
      </c>
      <c r="N32" s="100">
        <f t="shared" si="6"/>
        <v>31945213</v>
      </c>
      <c r="O32" s="100">
        <f t="shared" si="6"/>
        <v>17355412</v>
      </c>
      <c r="P32" s="100">
        <f t="shared" si="6"/>
        <v>12291117</v>
      </c>
      <c r="Q32" s="100">
        <f t="shared" si="6"/>
        <v>9524136</v>
      </c>
      <c r="R32" s="100">
        <f t="shared" si="6"/>
        <v>39170665</v>
      </c>
      <c r="S32" s="100">
        <f t="shared" si="6"/>
        <v>10513615</v>
      </c>
      <c r="T32" s="100">
        <f t="shared" si="6"/>
        <v>9584331</v>
      </c>
      <c r="U32" s="100">
        <f t="shared" si="6"/>
        <v>0</v>
      </c>
      <c r="V32" s="100">
        <f t="shared" si="6"/>
        <v>20097946</v>
      </c>
      <c r="W32" s="100">
        <f t="shared" si="6"/>
        <v>120074453</v>
      </c>
      <c r="X32" s="100">
        <f t="shared" si="6"/>
        <v>143215389</v>
      </c>
      <c r="Y32" s="100">
        <f t="shared" si="6"/>
        <v>-23140936</v>
      </c>
      <c r="Z32" s="137">
        <f>+IF(X32&lt;&gt;0,+(Y32/X32)*100,0)</f>
        <v>-16.15813507304023</v>
      </c>
      <c r="AA32" s="153">
        <f>SUM(AA33:AA37)</f>
        <v>143215389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91226837</v>
      </c>
      <c r="D35" s="155"/>
      <c r="E35" s="156">
        <v>103078800</v>
      </c>
      <c r="F35" s="60">
        <v>103078800</v>
      </c>
      <c r="G35" s="60">
        <v>7711171</v>
      </c>
      <c r="H35" s="60">
        <v>7422635</v>
      </c>
      <c r="I35" s="60">
        <v>7240622</v>
      </c>
      <c r="J35" s="60">
        <v>22374428</v>
      </c>
      <c r="K35" s="60">
        <v>8111494</v>
      </c>
      <c r="L35" s="60">
        <v>8965459</v>
      </c>
      <c r="M35" s="60">
        <v>8662239</v>
      </c>
      <c r="N35" s="60">
        <v>25739192</v>
      </c>
      <c r="O35" s="60">
        <v>7453242</v>
      </c>
      <c r="P35" s="60">
        <v>10133666</v>
      </c>
      <c r="Q35" s="60">
        <v>7466901</v>
      </c>
      <c r="R35" s="60">
        <v>25053809</v>
      </c>
      <c r="S35" s="60">
        <v>8469141</v>
      </c>
      <c r="T35" s="60">
        <v>7404143</v>
      </c>
      <c r="U35" s="60"/>
      <c r="V35" s="60">
        <v>15873284</v>
      </c>
      <c r="W35" s="60">
        <v>89040713</v>
      </c>
      <c r="X35" s="60">
        <v>103078800</v>
      </c>
      <c r="Y35" s="60">
        <v>-14038087</v>
      </c>
      <c r="Z35" s="140">
        <v>-13.62</v>
      </c>
      <c r="AA35" s="155">
        <v>103078800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40912673</v>
      </c>
      <c r="D37" s="157"/>
      <c r="E37" s="158">
        <v>40136588</v>
      </c>
      <c r="F37" s="159">
        <v>40136589</v>
      </c>
      <c r="G37" s="159">
        <v>1990946</v>
      </c>
      <c r="H37" s="159">
        <v>2415955</v>
      </c>
      <c r="I37" s="159">
        <v>2079300</v>
      </c>
      <c r="J37" s="159">
        <v>6486201</v>
      </c>
      <c r="K37" s="159">
        <v>2043893</v>
      </c>
      <c r="L37" s="159">
        <v>1991901</v>
      </c>
      <c r="M37" s="159">
        <v>2170227</v>
      </c>
      <c r="N37" s="159">
        <v>6206021</v>
      </c>
      <c r="O37" s="159">
        <v>9902170</v>
      </c>
      <c r="P37" s="159">
        <v>2157451</v>
      </c>
      <c r="Q37" s="159">
        <v>2057235</v>
      </c>
      <c r="R37" s="159">
        <v>14116856</v>
      </c>
      <c r="S37" s="159">
        <v>2044474</v>
      </c>
      <c r="T37" s="159">
        <v>2180188</v>
      </c>
      <c r="U37" s="159"/>
      <c r="V37" s="159">
        <v>4224662</v>
      </c>
      <c r="W37" s="159">
        <v>31033740</v>
      </c>
      <c r="X37" s="159">
        <v>40136589</v>
      </c>
      <c r="Y37" s="159">
        <v>-9102849</v>
      </c>
      <c r="Z37" s="141">
        <v>-22.68</v>
      </c>
      <c r="AA37" s="157">
        <v>40136589</v>
      </c>
    </row>
    <row r="38" spans="1:27" ht="12.75">
      <c r="A38" s="135" t="s">
        <v>84</v>
      </c>
      <c r="B38" s="142"/>
      <c r="C38" s="153">
        <f aca="true" t="shared" si="7" ref="C38:Y38">SUM(C39:C41)</f>
        <v>33106085</v>
      </c>
      <c r="D38" s="153">
        <f>SUM(D39:D41)</f>
        <v>0</v>
      </c>
      <c r="E38" s="154">
        <f t="shared" si="7"/>
        <v>26529826</v>
      </c>
      <c r="F38" s="100">
        <f t="shared" si="7"/>
        <v>31321825</v>
      </c>
      <c r="G38" s="100">
        <f t="shared" si="7"/>
        <v>6431588</v>
      </c>
      <c r="H38" s="100">
        <f t="shared" si="7"/>
        <v>1700186</v>
      </c>
      <c r="I38" s="100">
        <f t="shared" si="7"/>
        <v>1401218</v>
      </c>
      <c r="J38" s="100">
        <f t="shared" si="7"/>
        <v>9532992</v>
      </c>
      <c r="K38" s="100">
        <f t="shared" si="7"/>
        <v>2845098</v>
      </c>
      <c r="L38" s="100">
        <f t="shared" si="7"/>
        <v>2123503</v>
      </c>
      <c r="M38" s="100">
        <f t="shared" si="7"/>
        <v>3641039</v>
      </c>
      <c r="N38" s="100">
        <f t="shared" si="7"/>
        <v>8609640</v>
      </c>
      <c r="O38" s="100">
        <f t="shared" si="7"/>
        <v>1343037</v>
      </c>
      <c r="P38" s="100">
        <f t="shared" si="7"/>
        <v>1323765</v>
      </c>
      <c r="Q38" s="100">
        <f t="shared" si="7"/>
        <v>2543676</v>
      </c>
      <c r="R38" s="100">
        <f t="shared" si="7"/>
        <v>5210478</v>
      </c>
      <c r="S38" s="100">
        <f t="shared" si="7"/>
        <v>1635737</v>
      </c>
      <c r="T38" s="100">
        <f t="shared" si="7"/>
        <v>1945748</v>
      </c>
      <c r="U38" s="100">
        <f t="shared" si="7"/>
        <v>0</v>
      </c>
      <c r="V38" s="100">
        <f t="shared" si="7"/>
        <v>3581485</v>
      </c>
      <c r="W38" s="100">
        <f t="shared" si="7"/>
        <v>26934595</v>
      </c>
      <c r="X38" s="100">
        <f t="shared" si="7"/>
        <v>26529825</v>
      </c>
      <c r="Y38" s="100">
        <f t="shared" si="7"/>
        <v>404770</v>
      </c>
      <c r="Z38" s="137">
        <f>+IF(X38&lt;&gt;0,+(Y38/X38)*100,0)</f>
        <v>1.5257168111738393</v>
      </c>
      <c r="AA38" s="153">
        <f>SUM(AA39:AA41)</f>
        <v>31321825</v>
      </c>
    </row>
    <row r="39" spans="1:27" ht="12.75">
      <c r="A39" s="138" t="s">
        <v>85</v>
      </c>
      <c r="B39" s="136"/>
      <c r="C39" s="155">
        <v>33106085</v>
      </c>
      <c r="D39" s="155"/>
      <c r="E39" s="156">
        <v>26529826</v>
      </c>
      <c r="F39" s="60">
        <v>31321825</v>
      </c>
      <c r="G39" s="60">
        <v>6431588</v>
      </c>
      <c r="H39" s="60">
        <v>1700186</v>
      </c>
      <c r="I39" s="60">
        <v>1401218</v>
      </c>
      <c r="J39" s="60">
        <v>9532992</v>
      </c>
      <c r="K39" s="60">
        <v>2845098</v>
      </c>
      <c r="L39" s="60">
        <v>2123503</v>
      </c>
      <c r="M39" s="60">
        <v>3641039</v>
      </c>
      <c r="N39" s="60">
        <v>8609640</v>
      </c>
      <c r="O39" s="60">
        <v>1343037</v>
      </c>
      <c r="P39" s="60">
        <v>1323765</v>
      </c>
      <c r="Q39" s="60">
        <v>2543676</v>
      </c>
      <c r="R39" s="60">
        <v>5210478</v>
      </c>
      <c r="S39" s="60">
        <v>1635737</v>
      </c>
      <c r="T39" s="60">
        <v>1945748</v>
      </c>
      <c r="U39" s="60"/>
      <c r="V39" s="60">
        <v>3581485</v>
      </c>
      <c r="W39" s="60">
        <v>26934595</v>
      </c>
      <c r="X39" s="60">
        <v>26529825</v>
      </c>
      <c r="Y39" s="60">
        <v>404770</v>
      </c>
      <c r="Z39" s="140">
        <v>1.53</v>
      </c>
      <c r="AA39" s="155">
        <v>31321825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390088750</v>
      </c>
      <c r="D48" s="168">
        <f>+D28+D32+D38+D42+D47</f>
        <v>0</v>
      </c>
      <c r="E48" s="169">
        <f t="shared" si="9"/>
        <v>342193288</v>
      </c>
      <c r="F48" s="73">
        <f t="shared" si="9"/>
        <v>291071505</v>
      </c>
      <c r="G48" s="73">
        <f t="shared" si="9"/>
        <v>27986193</v>
      </c>
      <c r="H48" s="73">
        <f t="shared" si="9"/>
        <v>20012185</v>
      </c>
      <c r="I48" s="73">
        <f t="shared" si="9"/>
        <v>17712468</v>
      </c>
      <c r="J48" s="73">
        <f t="shared" si="9"/>
        <v>65710846</v>
      </c>
      <c r="K48" s="73">
        <f t="shared" si="9"/>
        <v>18029683</v>
      </c>
      <c r="L48" s="73">
        <f t="shared" si="9"/>
        <v>18463763</v>
      </c>
      <c r="M48" s="73">
        <f t="shared" si="9"/>
        <v>20536368</v>
      </c>
      <c r="N48" s="73">
        <f t="shared" si="9"/>
        <v>57029814</v>
      </c>
      <c r="O48" s="73">
        <f t="shared" si="9"/>
        <v>25199860</v>
      </c>
      <c r="P48" s="73">
        <f t="shared" si="9"/>
        <v>20934510</v>
      </c>
      <c r="Q48" s="73">
        <f t="shared" si="9"/>
        <v>19284773</v>
      </c>
      <c r="R48" s="73">
        <f t="shared" si="9"/>
        <v>65419143</v>
      </c>
      <c r="S48" s="73">
        <f t="shared" si="9"/>
        <v>19487189</v>
      </c>
      <c r="T48" s="73">
        <f t="shared" si="9"/>
        <v>18696185</v>
      </c>
      <c r="U48" s="73">
        <f t="shared" si="9"/>
        <v>21158245</v>
      </c>
      <c r="V48" s="73">
        <f t="shared" si="9"/>
        <v>59341619</v>
      </c>
      <c r="W48" s="73">
        <f t="shared" si="9"/>
        <v>247501422</v>
      </c>
      <c r="X48" s="73">
        <f t="shared" si="9"/>
        <v>342193289</v>
      </c>
      <c r="Y48" s="73">
        <f t="shared" si="9"/>
        <v>-94691867</v>
      </c>
      <c r="Z48" s="170">
        <f>+IF(X48&lt;&gt;0,+(Y48/X48)*100,0)</f>
        <v>-27.672040932398296</v>
      </c>
      <c r="AA48" s="168">
        <f>+AA28+AA32+AA38+AA42+AA47</f>
        <v>291071505</v>
      </c>
    </row>
    <row r="49" spans="1:27" ht="12.75">
      <c r="A49" s="148" t="s">
        <v>49</v>
      </c>
      <c r="B49" s="149"/>
      <c r="C49" s="171">
        <f aca="true" t="shared" si="10" ref="C49:Y49">+C25-C48</f>
        <v>-95106463</v>
      </c>
      <c r="D49" s="171">
        <f>+D25-D48</f>
        <v>0</v>
      </c>
      <c r="E49" s="172">
        <f t="shared" si="10"/>
        <v>3</v>
      </c>
      <c r="F49" s="173">
        <f t="shared" si="10"/>
        <v>-13998986</v>
      </c>
      <c r="G49" s="173">
        <f t="shared" si="10"/>
        <v>62907249</v>
      </c>
      <c r="H49" s="173">
        <f t="shared" si="10"/>
        <v>11993915</v>
      </c>
      <c r="I49" s="173">
        <f t="shared" si="10"/>
        <v>-12749098</v>
      </c>
      <c r="J49" s="173">
        <f t="shared" si="10"/>
        <v>62152066</v>
      </c>
      <c r="K49" s="173">
        <f t="shared" si="10"/>
        <v>-12240945</v>
      </c>
      <c r="L49" s="173">
        <f t="shared" si="10"/>
        <v>3333262</v>
      </c>
      <c r="M49" s="173">
        <f t="shared" si="10"/>
        <v>36564657</v>
      </c>
      <c r="N49" s="173">
        <f t="shared" si="10"/>
        <v>27656974</v>
      </c>
      <c r="O49" s="173">
        <f t="shared" si="10"/>
        <v>-23957032</v>
      </c>
      <c r="P49" s="173">
        <f t="shared" si="10"/>
        <v>470552</v>
      </c>
      <c r="Q49" s="173">
        <f t="shared" si="10"/>
        <v>16435677</v>
      </c>
      <c r="R49" s="173">
        <f t="shared" si="10"/>
        <v>-7050803</v>
      </c>
      <c r="S49" s="173">
        <f t="shared" si="10"/>
        <v>-19193529</v>
      </c>
      <c r="T49" s="173">
        <f t="shared" si="10"/>
        <v>10060086</v>
      </c>
      <c r="U49" s="173">
        <f t="shared" si="10"/>
        <v>-1296939</v>
      </c>
      <c r="V49" s="173">
        <f t="shared" si="10"/>
        <v>-10430382</v>
      </c>
      <c r="W49" s="173">
        <f t="shared" si="10"/>
        <v>72327855</v>
      </c>
      <c r="X49" s="173">
        <f>IF(F25=F48,0,X25-X48)</f>
        <v>2</v>
      </c>
      <c r="Y49" s="173">
        <f t="shared" si="10"/>
        <v>72327853</v>
      </c>
      <c r="Z49" s="174">
        <f>+IF(X49&lt;&gt;0,+(Y49/X49)*100,0)</f>
        <v>3616392650</v>
      </c>
      <c r="AA49" s="171">
        <f>+AA25-AA48</f>
        <v>-13998986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3783604</v>
      </c>
      <c r="D11" s="155">
        <v>0</v>
      </c>
      <c r="E11" s="156">
        <v>600745</v>
      </c>
      <c r="F11" s="60">
        <v>0</v>
      </c>
      <c r="G11" s="60">
        <v>188300</v>
      </c>
      <c r="H11" s="60">
        <v>75984</v>
      </c>
      <c r="I11" s="60">
        <v>81734</v>
      </c>
      <c r="J11" s="60">
        <v>346018</v>
      </c>
      <c r="K11" s="60">
        <v>69747</v>
      </c>
      <c r="L11" s="60">
        <v>35836</v>
      </c>
      <c r="M11" s="60">
        <v>80784</v>
      </c>
      <c r="N11" s="60">
        <v>186367</v>
      </c>
      <c r="O11" s="60">
        <v>70691</v>
      </c>
      <c r="P11" s="60">
        <v>0</v>
      </c>
      <c r="Q11" s="60">
        <v>0</v>
      </c>
      <c r="R11" s="60">
        <v>70691</v>
      </c>
      <c r="S11" s="60">
        <v>43213</v>
      </c>
      <c r="T11" s="60">
        <v>27500000</v>
      </c>
      <c r="U11" s="60">
        <v>0</v>
      </c>
      <c r="V11" s="60">
        <v>27543213</v>
      </c>
      <c r="W11" s="60">
        <v>28146289</v>
      </c>
      <c r="X11" s="60">
        <v>600746</v>
      </c>
      <c r="Y11" s="60">
        <v>27545543</v>
      </c>
      <c r="Z11" s="140">
        <v>4585.22</v>
      </c>
      <c r="AA11" s="155">
        <v>0</v>
      </c>
    </row>
    <row r="12" spans="1:27" ht="12.75">
      <c r="A12" s="183" t="s">
        <v>108</v>
      </c>
      <c r="B12" s="185"/>
      <c r="C12" s="155">
        <v>1358030</v>
      </c>
      <c r="D12" s="155">
        <v>0</v>
      </c>
      <c r="E12" s="156">
        <v>1385209</v>
      </c>
      <c r="F12" s="60">
        <v>1385209</v>
      </c>
      <c r="G12" s="60">
        <v>38623</v>
      </c>
      <c r="H12" s="60">
        <v>56623</v>
      </c>
      <c r="I12" s="60">
        <v>51562</v>
      </c>
      <c r="J12" s="60">
        <v>146808</v>
      </c>
      <c r="K12" s="60">
        <v>125267</v>
      </c>
      <c r="L12" s="60">
        <v>44623</v>
      </c>
      <c r="M12" s="60">
        <v>75123</v>
      </c>
      <c r="N12" s="60">
        <v>245013</v>
      </c>
      <c r="O12" s="60">
        <v>38623</v>
      </c>
      <c r="P12" s="60">
        <v>0</v>
      </c>
      <c r="Q12" s="60">
        <v>66623</v>
      </c>
      <c r="R12" s="60">
        <v>105246</v>
      </c>
      <c r="S12" s="60">
        <v>153074</v>
      </c>
      <c r="T12" s="60">
        <v>1083624</v>
      </c>
      <c r="U12" s="60">
        <v>1094623</v>
      </c>
      <c r="V12" s="60">
        <v>2331321</v>
      </c>
      <c r="W12" s="60">
        <v>2828388</v>
      </c>
      <c r="X12" s="60">
        <v>1385208</v>
      </c>
      <c r="Y12" s="60">
        <v>1443180</v>
      </c>
      <c r="Z12" s="140">
        <v>104.19</v>
      </c>
      <c r="AA12" s="155">
        <v>1385209</v>
      </c>
    </row>
    <row r="13" spans="1:27" ht="12.75">
      <c r="A13" s="181" t="s">
        <v>109</v>
      </c>
      <c r="B13" s="185"/>
      <c r="C13" s="155">
        <v>954005</v>
      </c>
      <c r="D13" s="155">
        <v>0</v>
      </c>
      <c r="E13" s="156">
        <v>0</v>
      </c>
      <c r="F13" s="60">
        <v>222346</v>
      </c>
      <c r="G13" s="60">
        <v>0</v>
      </c>
      <c r="H13" s="60">
        <v>85410</v>
      </c>
      <c r="I13" s="60">
        <v>19976</v>
      </c>
      <c r="J13" s="60">
        <v>105386</v>
      </c>
      <c r="K13" s="60">
        <v>3439</v>
      </c>
      <c r="L13" s="60">
        <v>1864</v>
      </c>
      <c r="M13" s="60">
        <v>50697</v>
      </c>
      <c r="N13" s="60">
        <v>56000</v>
      </c>
      <c r="O13" s="60">
        <v>61499</v>
      </c>
      <c r="P13" s="60">
        <v>0</v>
      </c>
      <c r="Q13" s="60">
        <v>23650</v>
      </c>
      <c r="R13" s="60">
        <v>85149</v>
      </c>
      <c r="S13" s="60">
        <v>56465</v>
      </c>
      <c r="T13" s="60">
        <v>36027</v>
      </c>
      <c r="U13" s="60">
        <v>34548</v>
      </c>
      <c r="V13" s="60">
        <v>127040</v>
      </c>
      <c r="W13" s="60">
        <v>373575</v>
      </c>
      <c r="X13" s="60"/>
      <c r="Y13" s="60">
        <v>373575</v>
      </c>
      <c r="Z13" s="140">
        <v>0</v>
      </c>
      <c r="AA13" s="155">
        <v>222346</v>
      </c>
    </row>
    <row r="14" spans="1:27" ht="12.75">
      <c r="A14" s="181" t="s">
        <v>110</v>
      </c>
      <c r="B14" s="185"/>
      <c r="C14" s="155">
        <v>372313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287567</v>
      </c>
      <c r="D17" s="155">
        <v>0</v>
      </c>
      <c r="E17" s="156">
        <v>600000</v>
      </c>
      <c r="F17" s="60">
        <v>600000</v>
      </c>
      <c r="G17" s="60">
        <v>0</v>
      </c>
      <c r="H17" s="60">
        <v>0</v>
      </c>
      <c r="I17" s="60">
        <v>0</v>
      </c>
      <c r="J17" s="60">
        <v>0</v>
      </c>
      <c r="K17" s="60">
        <v>420000</v>
      </c>
      <c r="L17" s="60">
        <v>0</v>
      </c>
      <c r="M17" s="60">
        <v>17000</v>
      </c>
      <c r="N17" s="60">
        <v>437000</v>
      </c>
      <c r="O17" s="60">
        <v>17000</v>
      </c>
      <c r="P17" s="60">
        <v>0</v>
      </c>
      <c r="Q17" s="60">
        <v>0</v>
      </c>
      <c r="R17" s="60">
        <v>17000</v>
      </c>
      <c r="S17" s="60">
        <v>17000</v>
      </c>
      <c r="T17" s="60">
        <v>0</v>
      </c>
      <c r="U17" s="60">
        <v>0</v>
      </c>
      <c r="V17" s="60">
        <v>17000</v>
      </c>
      <c r="W17" s="60">
        <v>471000</v>
      </c>
      <c r="X17" s="60">
        <v>600000</v>
      </c>
      <c r="Y17" s="60">
        <v>-129000</v>
      </c>
      <c r="Z17" s="140">
        <v>-21.5</v>
      </c>
      <c r="AA17" s="155">
        <v>600000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15579</v>
      </c>
      <c r="I18" s="60">
        <v>0</v>
      </c>
      <c r="J18" s="60">
        <v>15579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15579</v>
      </c>
      <c r="X18" s="60"/>
      <c r="Y18" s="60">
        <v>15579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252905775</v>
      </c>
      <c r="D19" s="155">
        <v>0</v>
      </c>
      <c r="E19" s="156">
        <v>214708001</v>
      </c>
      <c r="F19" s="60">
        <v>208708386</v>
      </c>
      <c r="G19" s="60">
        <v>90003000</v>
      </c>
      <c r="H19" s="60">
        <v>31770600</v>
      </c>
      <c r="I19" s="60">
        <v>0</v>
      </c>
      <c r="J19" s="60">
        <v>121773600</v>
      </c>
      <c r="K19" s="60">
        <v>4134705</v>
      </c>
      <c r="L19" s="60">
        <v>18643382</v>
      </c>
      <c r="M19" s="60">
        <v>54607001</v>
      </c>
      <c r="N19" s="60">
        <v>77385088</v>
      </c>
      <c r="O19" s="60">
        <v>26458</v>
      </c>
      <c r="P19" s="60">
        <v>21109000</v>
      </c>
      <c r="Q19" s="60">
        <v>35306999</v>
      </c>
      <c r="R19" s="60">
        <v>56442457</v>
      </c>
      <c r="S19" s="60">
        <v>0</v>
      </c>
      <c r="T19" s="60">
        <v>0</v>
      </c>
      <c r="U19" s="60">
        <v>17500000</v>
      </c>
      <c r="V19" s="60">
        <v>17500000</v>
      </c>
      <c r="W19" s="60">
        <v>273101145</v>
      </c>
      <c r="X19" s="60">
        <v>214708000</v>
      </c>
      <c r="Y19" s="60">
        <v>58393145</v>
      </c>
      <c r="Z19" s="140">
        <v>27.2</v>
      </c>
      <c r="AA19" s="155">
        <v>208708386</v>
      </c>
    </row>
    <row r="20" spans="1:27" ht="12.75">
      <c r="A20" s="181" t="s">
        <v>35</v>
      </c>
      <c r="B20" s="185"/>
      <c r="C20" s="155">
        <v>24630553</v>
      </c>
      <c r="D20" s="155">
        <v>0</v>
      </c>
      <c r="E20" s="156">
        <v>122301336</v>
      </c>
      <c r="F20" s="54">
        <v>23458961</v>
      </c>
      <c r="G20" s="54">
        <v>663519</v>
      </c>
      <c r="H20" s="54">
        <v>1904</v>
      </c>
      <c r="I20" s="54">
        <v>4810098</v>
      </c>
      <c r="J20" s="54">
        <v>5475521</v>
      </c>
      <c r="K20" s="54">
        <v>1035580</v>
      </c>
      <c r="L20" s="54">
        <v>3071320</v>
      </c>
      <c r="M20" s="54">
        <v>2270420</v>
      </c>
      <c r="N20" s="54">
        <v>6377320</v>
      </c>
      <c r="O20" s="54">
        <v>1028557</v>
      </c>
      <c r="P20" s="54">
        <v>296062</v>
      </c>
      <c r="Q20" s="54">
        <v>323178</v>
      </c>
      <c r="R20" s="54">
        <v>1647797</v>
      </c>
      <c r="S20" s="54">
        <v>23908</v>
      </c>
      <c r="T20" s="54">
        <v>136620</v>
      </c>
      <c r="U20" s="54">
        <v>1232135</v>
      </c>
      <c r="V20" s="54">
        <v>1392663</v>
      </c>
      <c r="W20" s="54">
        <v>14893301</v>
      </c>
      <c r="X20" s="54">
        <v>122301336</v>
      </c>
      <c r="Y20" s="54">
        <v>-107408035</v>
      </c>
      <c r="Z20" s="184">
        <v>-87.82</v>
      </c>
      <c r="AA20" s="130">
        <v>23458961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20099617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20099617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284291847</v>
      </c>
      <c r="D22" s="188">
        <f>SUM(D5:D21)</f>
        <v>0</v>
      </c>
      <c r="E22" s="189">
        <f t="shared" si="0"/>
        <v>339595291</v>
      </c>
      <c r="F22" s="190">
        <f t="shared" si="0"/>
        <v>254474519</v>
      </c>
      <c r="G22" s="190">
        <f t="shared" si="0"/>
        <v>90893442</v>
      </c>
      <c r="H22" s="190">
        <f t="shared" si="0"/>
        <v>32006100</v>
      </c>
      <c r="I22" s="190">
        <f t="shared" si="0"/>
        <v>4963370</v>
      </c>
      <c r="J22" s="190">
        <f t="shared" si="0"/>
        <v>127862912</v>
      </c>
      <c r="K22" s="190">
        <f t="shared" si="0"/>
        <v>5788738</v>
      </c>
      <c r="L22" s="190">
        <f t="shared" si="0"/>
        <v>21797025</v>
      </c>
      <c r="M22" s="190">
        <f t="shared" si="0"/>
        <v>57101025</v>
      </c>
      <c r="N22" s="190">
        <f t="shared" si="0"/>
        <v>84686788</v>
      </c>
      <c r="O22" s="190">
        <f t="shared" si="0"/>
        <v>1242828</v>
      </c>
      <c r="P22" s="190">
        <f t="shared" si="0"/>
        <v>21405062</v>
      </c>
      <c r="Q22" s="190">
        <f t="shared" si="0"/>
        <v>35720450</v>
      </c>
      <c r="R22" s="190">
        <f t="shared" si="0"/>
        <v>58368340</v>
      </c>
      <c r="S22" s="190">
        <f t="shared" si="0"/>
        <v>293660</v>
      </c>
      <c r="T22" s="190">
        <f t="shared" si="0"/>
        <v>28756271</v>
      </c>
      <c r="U22" s="190">
        <f t="shared" si="0"/>
        <v>19861306</v>
      </c>
      <c r="V22" s="190">
        <f t="shared" si="0"/>
        <v>48911237</v>
      </c>
      <c r="W22" s="190">
        <f t="shared" si="0"/>
        <v>319829277</v>
      </c>
      <c r="X22" s="190">
        <f t="shared" si="0"/>
        <v>339595290</v>
      </c>
      <c r="Y22" s="190">
        <f t="shared" si="0"/>
        <v>-19766013</v>
      </c>
      <c r="Z22" s="191">
        <f>+IF(X22&lt;&gt;0,+(Y22/X22)*100,0)</f>
        <v>-5.820461467530954</v>
      </c>
      <c r="AA22" s="188">
        <f>SUM(AA5:AA21)</f>
        <v>254474519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164505103</v>
      </c>
      <c r="D25" s="155">
        <v>0</v>
      </c>
      <c r="E25" s="156">
        <v>168328808</v>
      </c>
      <c r="F25" s="60">
        <v>168328810</v>
      </c>
      <c r="G25" s="60">
        <v>25216139</v>
      </c>
      <c r="H25" s="60">
        <v>14860144</v>
      </c>
      <c r="I25" s="60">
        <v>13797342</v>
      </c>
      <c r="J25" s="60">
        <v>53873625</v>
      </c>
      <c r="K25" s="60">
        <v>13390187</v>
      </c>
      <c r="L25" s="60">
        <v>13934683</v>
      </c>
      <c r="M25" s="60">
        <v>13482353</v>
      </c>
      <c r="N25" s="60">
        <v>40807223</v>
      </c>
      <c r="O25" s="60">
        <v>13421687</v>
      </c>
      <c r="P25" s="60">
        <v>12637920</v>
      </c>
      <c r="Q25" s="60">
        <v>13126875</v>
      </c>
      <c r="R25" s="60">
        <v>39186482</v>
      </c>
      <c r="S25" s="60">
        <v>13870728</v>
      </c>
      <c r="T25" s="60">
        <v>14278199</v>
      </c>
      <c r="U25" s="60">
        <v>14997480</v>
      </c>
      <c r="V25" s="60">
        <v>43146407</v>
      </c>
      <c r="W25" s="60">
        <v>177013737</v>
      </c>
      <c r="X25" s="60">
        <v>168328812</v>
      </c>
      <c r="Y25" s="60">
        <v>8684925</v>
      </c>
      <c r="Z25" s="140">
        <v>5.16</v>
      </c>
      <c r="AA25" s="155">
        <v>168328810</v>
      </c>
    </row>
    <row r="26" spans="1:27" ht="12.75">
      <c r="A26" s="183" t="s">
        <v>38</v>
      </c>
      <c r="B26" s="182"/>
      <c r="C26" s="155">
        <v>12323284</v>
      </c>
      <c r="D26" s="155">
        <v>0</v>
      </c>
      <c r="E26" s="156">
        <v>13684728</v>
      </c>
      <c r="F26" s="60">
        <v>13684728</v>
      </c>
      <c r="G26" s="60">
        <v>1053939</v>
      </c>
      <c r="H26" s="60">
        <v>1053939</v>
      </c>
      <c r="I26" s="60">
        <v>1053939</v>
      </c>
      <c r="J26" s="60">
        <v>3161817</v>
      </c>
      <c r="K26" s="60">
        <v>1053939</v>
      </c>
      <c r="L26" s="60">
        <v>1076013</v>
      </c>
      <c r="M26" s="60">
        <v>1078075</v>
      </c>
      <c r="N26" s="60">
        <v>3208027</v>
      </c>
      <c r="O26" s="60">
        <v>1089605</v>
      </c>
      <c r="P26" s="60">
        <v>1097971</v>
      </c>
      <c r="Q26" s="60">
        <v>1087073</v>
      </c>
      <c r="R26" s="60">
        <v>3274649</v>
      </c>
      <c r="S26" s="60">
        <v>1103556</v>
      </c>
      <c r="T26" s="60">
        <v>1089358</v>
      </c>
      <c r="U26" s="60">
        <v>0</v>
      </c>
      <c r="V26" s="60">
        <v>2192914</v>
      </c>
      <c r="W26" s="60">
        <v>11837407</v>
      </c>
      <c r="X26" s="60">
        <v>13684728</v>
      </c>
      <c r="Y26" s="60">
        <v>-1847321</v>
      </c>
      <c r="Z26" s="140">
        <v>-13.5</v>
      </c>
      <c r="AA26" s="155">
        <v>13684728</v>
      </c>
    </row>
    <row r="27" spans="1:27" ht="12.75">
      <c r="A27" s="183" t="s">
        <v>118</v>
      </c>
      <c r="B27" s="182"/>
      <c r="C27" s="155">
        <v>5523032</v>
      </c>
      <c r="D27" s="155">
        <v>0</v>
      </c>
      <c r="E27" s="156">
        <v>0</v>
      </c>
      <c r="F27" s="60">
        <v>164859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164859</v>
      </c>
    </row>
    <row r="28" spans="1:27" ht="12.75">
      <c r="A28" s="183" t="s">
        <v>39</v>
      </c>
      <c r="B28" s="182"/>
      <c r="C28" s="155">
        <v>86572148</v>
      </c>
      <c r="D28" s="155">
        <v>0</v>
      </c>
      <c r="E28" s="156">
        <v>8160512</v>
      </c>
      <c r="F28" s="60">
        <v>7995653</v>
      </c>
      <c r="G28" s="60">
        <v>404560</v>
      </c>
      <c r="H28" s="60">
        <v>720844</v>
      </c>
      <c r="I28" s="60">
        <v>720847</v>
      </c>
      <c r="J28" s="60">
        <v>1846251</v>
      </c>
      <c r="K28" s="60">
        <v>720845</v>
      </c>
      <c r="L28" s="60">
        <v>720845</v>
      </c>
      <c r="M28" s="60">
        <v>720847</v>
      </c>
      <c r="N28" s="60">
        <v>2162537</v>
      </c>
      <c r="O28" s="60">
        <v>720847</v>
      </c>
      <c r="P28" s="60">
        <v>720847</v>
      </c>
      <c r="Q28" s="60">
        <v>720847</v>
      </c>
      <c r="R28" s="60">
        <v>2162541</v>
      </c>
      <c r="S28" s="60">
        <v>720847</v>
      </c>
      <c r="T28" s="60">
        <v>720847</v>
      </c>
      <c r="U28" s="60">
        <v>576183</v>
      </c>
      <c r="V28" s="60">
        <v>2017877</v>
      </c>
      <c r="W28" s="60">
        <v>8189206</v>
      </c>
      <c r="X28" s="60">
        <v>8160516</v>
      </c>
      <c r="Y28" s="60">
        <v>28690</v>
      </c>
      <c r="Z28" s="140">
        <v>0.35</v>
      </c>
      <c r="AA28" s="155">
        <v>7995653</v>
      </c>
    </row>
    <row r="29" spans="1:27" ht="12.75">
      <c r="A29" s="183" t="s">
        <v>40</v>
      </c>
      <c r="B29" s="182"/>
      <c r="C29" s="155">
        <v>6768309</v>
      </c>
      <c r="D29" s="155">
        <v>0</v>
      </c>
      <c r="E29" s="156">
        <v>1485507</v>
      </c>
      <c r="F29" s="60">
        <v>1485507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1485504</v>
      </c>
      <c r="Y29" s="60">
        <v>-1485504</v>
      </c>
      <c r="Z29" s="140">
        <v>-100</v>
      </c>
      <c r="AA29" s="155">
        <v>1485507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100000</v>
      </c>
      <c r="F31" s="60">
        <v>100000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99996</v>
      </c>
      <c r="Y31" s="60">
        <v>-99996</v>
      </c>
      <c r="Z31" s="140">
        <v>-100</v>
      </c>
      <c r="AA31" s="155">
        <v>100000</v>
      </c>
    </row>
    <row r="32" spans="1:27" ht="12.75">
      <c r="A32" s="183" t="s">
        <v>121</v>
      </c>
      <c r="B32" s="182"/>
      <c r="C32" s="155">
        <v>75197580</v>
      </c>
      <c r="D32" s="155">
        <v>0</v>
      </c>
      <c r="E32" s="156">
        <v>133844326</v>
      </c>
      <c r="F32" s="60">
        <v>41497365</v>
      </c>
      <c r="G32" s="60">
        <v>1110502</v>
      </c>
      <c r="H32" s="60">
        <v>2500517</v>
      </c>
      <c r="I32" s="60">
        <v>1385205</v>
      </c>
      <c r="J32" s="60">
        <v>4996224</v>
      </c>
      <c r="K32" s="60">
        <v>1664712</v>
      </c>
      <c r="L32" s="60">
        <v>2434939</v>
      </c>
      <c r="M32" s="60">
        <v>2868434</v>
      </c>
      <c r="N32" s="60">
        <v>6968085</v>
      </c>
      <c r="O32" s="60">
        <v>1862008</v>
      </c>
      <c r="P32" s="60">
        <v>5134065</v>
      </c>
      <c r="Q32" s="60">
        <v>2804988</v>
      </c>
      <c r="R32" s="60">
        <v>9801061</v>
      </c>
      <c r="S32" s="60">
        <v>3365401</v>
      </c>
      <c r="T32" s="60">
        <v>2409941</v>
      </c>
      <c r="U32" s="60">
        <v>2486130</v>
      </c>
      <c r="V32" s="60">
        <v>8261472</v>
      </c>
      <c r="W32" s="60">
        <v>30026842</v>
      </c>
      <c r="X32" s="60">
        <v>133844328</v>
      </c>
      <c r="Y32" s="60">
        <v>-103817486</v>
      </c>
      <c r="Z32" s="140">
        <v>-77.57</v>
      </c>
      <c r="AA32" s="155">
        <v>41497365</v>
      </c>
    </row>
    <row r="33" spans="1:27" ht="12.75">
      <c r="A33" s="183" t="s">
        <v>42</v>
      </c>
      <c r="B33" s="182"/>
      <c r="C33" s="155">
        <v>13982195</v>
      </c>
      <c r="D33" s="155">
        <v>0</v>
      </c>
      <c r="E33" s="156">
        <v>4392200</v>
      </c>
      <c r="F33" s="60">
        <v>12188200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2200000</v>
      </c>
      <c r="N33" s="60">
        <v>2200000</v>
      </c>
      <c r="O33" s="60">
        <v>7784849</v>
      </c>
      <c r="P33" s="60">
        <v>0</v>
      </c>
      <c r="Q33" s="60">
        <v>1100000</v>
      </c>
      <c r="R33" s="60">
        <v>8884849</v>
      </c>
      <c r="S33" s="60">
        <v>0</v>
      </c>
      <c r="T33" s="60">
        <v>0</v>
      </c>
      <c r="U33" s="60">
        <v>1100000</v>
      </c>
      <c r="V33" s="60">
        <v>1100000</v>
      </c>
      <c r="W33" s="60">
        <v>12184849</v>
      </c>
      <c r="X33" s="60">
        <v>4392204</v>
      </c>
      <c r="Y33" s="60">
        <v>7792645</v>
      </c>
      <c r="Z33" s="140">
        <v>177.42</v>
      </c>
      <c r="AA33" s="155">
        <v>12188200</v>
      </c>
    </row>
    <row r="34" spans="1:27" ht="12.75">
      <c r="A34" s="183" t="s">
        <v>43</v>
      </c>
      <c r="B34" s="182"/>
      <c r="C34" s="155">
        <v>25217099</v>
      </c>
      <c r="D34" s="155">
        <v>0</v>
      </c>
      <c r="E34" s="156">
        <v>12197207</v>
      </c>
      <c r="F34" s="60">
        <v>45626383</v>
      </c>
      <c r="G34" s="60">
        <v>201053</v>
      </c>
      <c r="H34" s="60">
        <v>876741</v>
      </c>
      <c r="I34" s="60">
        <v>755135</v>
      </c>
      <c r="J34" s="60">
        <v>1832929</v>
      </c>
      <c r="K34" s="60">
        <v>1200000</v>
      </c>
      <c r="L34" s="60">
        <v>297283</v>
      </c>
      <c r="M34" s="60">
        <v>186659</v>
      </c>
      <c r="N34" s="60">
        <v>1683942</v>
      </c>
      <c r="O34" s="60">
        <v>320864</v>
      </c>
      <c r="P34" s="60">
        <v>1343707</v>
      </c>
      <c r="Q34" s="60">
        <v>444990</v>
      </c>
      <c r="R34" s="60">
        <v>2109561</v>
      </c>
      <c r="S34" s="60">
        <v>426657</v>
      </c>
      <c r="T34" s="60">
        <v>197840</v>
      </c>
      <c r="U34" s="60">
        <v>1998452</v>
      </c>
      <c r="V34" s="60">
        <v>2622949</v>
      </c>
      <c r="W34" s="60">
        <v>8249381</v>
      </c>
      <c r="X34" s="60">
        <v>12197208</v>
      </c>
      <c r="Y34" s="60">
        <v>-3947827</v>
      </c>
      <c r="Z34" s="140">
        <v>-32.37</v>
      </c>
      <c r="AA34" s="155">
        <v>45626383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390088750</v>
      </c>
      <c r="D36" s="188">
        <f>SUM(D25:D35)</f>
        <v>0</v>
      </c>
      <c r="E36" s="189">
        <f t="shared" si="1"/>
        <v>342193288</v>
      </c>
      <c r="F36" s="190">
        <f t="shared" si="1"/>
        <v>291071505</v>
      </c>
      <c r="G36" s="190">
        <f t="shared" si="1"/>
        <v>27986193</v>
      </c>
      <c r="H36" s="190">
        <f t="shared" si="1"/>
        <v>20012185</v>
      </c>
      <c r="I36" s="190">
        <f t="shared" si="1"/>
        <v>17712468</v>
      </c>
      <c r="J36" s="190">
        <f t="shared" si="1"/>
        <v>65710846</v>
      </c>
      <c r="K36" s="190">
        <f t="shared" si="1"/>
        <v>18029683</v>
      </c>
      <c r="L36" s="190">
        <f t="shared" si="1"/>
        <v>18463763</v>
      </c>
      <c r="M36" s="190">
        <f t="shared" si="1"/>
        <v>20536368</v>
      </c>
      <c r="N36" s="190">
        <f t="shared" si="1"/>
        <v>57029814</v>
      </c>
      <c r="O36" s="190">
        <f t="shared" si="1"/>
        <v>25199860</v>
      </c>
      <c r="P36" s="190">
        <f t="shared" si="1"/>
        <v>20934510</v>
      </c>
      <c r="Q36" s="190">
        <f t="shared" si="1"/>
        <v>19284773</v>
      </c>
      <c r="R36" s="190">
        <f t="shared" si="1"/>
        <v>65419143</v>
      </c>
      <c r="S36" s="190">
        <f t="shared" si="1"/>
        <v>19487189</v>
      </c>
      <c r="T36" s="190">
        <f t="shared" si="1"/>
        <v>18696185</v>
      </c>
      <c r="U36" s="190">
        <f t="shared" si="1"/>
        <v>21158245</v>
      </c>
      <c r="V36" s="190">
        <f t="shared" si="1"/>
        <v>59341619</v>
      </c>
      <c r="W36" s="190">
        <f t="shared" si="1"/>
        <v>247501422</v>
      </c>
      <c r="X36" s="190">
        <f t="shared" si="1"/>
        <v>342193296</v>
      </c>
      <c r="Y36" s="190">
        <f t="shared" si="1"/>
        <v>-94691874</v>
      </c>
      <c r="Z36" s="191">
        <f>+IF(X36&lt;&gt;0,+(Y36/X36)*100,0)</f>
        <v>-27.67204241195888</v>
      </c>
      <c r="AA36" s="188">
        <f>SUM(AA25:AA35)</f>
        <v>291071505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-105796903</v>
      </c>
      <c r="D38" s="199">
        <f>+D22-D36</f>
        <v>0</v>
      </c>
      <c r="E38" s="200">
        <f t="shared" si="2"/>
        <v>-2597997</v>
      </c>
      <c r="F38" s="106">
        <f t="shared" si="2"/>
        <v>-36596986</v>
      </c>
      <c r="G38" s="106">
        <f t="shared" si="2"/>
        <v>62907249</v>
      </c>
      <c r="H38" s="106">
        <f t="shared" si="2"/>
        <v>11993915</v>
      </c>
      <c r="I38" s="106">
        <f t="shared" si="2"/>
        <v>-12749098</v>
      </c>
      <c r="J38" s="106">
        <f t="shared" si="2"/>
        <v>62152066</v>
      </c>
      <c r="K38" s="106">
        <f t="shared" si="2"/>
        <v>-12240945</v>
      </c>
      <c r="L38" s="106">
        <f t="shared" si="2"/>
        <v>3333262</v>
      </c>
      <c r="M38" s="106">
        <f t="shared" si="2"/>
        <v>36564657</v>
      </c>
      <c r="N38" s="106">
        <f t="shared" si="2"/>
        <v>27656974</v>
      </c>
      <c r="O38" s="106">
        <f t="shared" si="2"/>
        <v>-23957032</v>
      </c>
      <c r="P38" s="106">
        <f t="shared" si="2"/>
        <v>470552</v>
      </c>
      <c r="Q38" s="106">
        <f t="shared" si="2"/>
        <v>16435677</v>
      </c>
      <c r="R38" s="106">
        <f t="shared" si="2"/>
        <v>-7050803</v>
      </c>
      <c r="S38" s="106">
        <f t="shared" si="2"/>
        <v>-19193529</v>
      </c>
      <c r="T38" s="106">
        <f t="shared" si="2"/>
        <v>10060086</v>
      </c>
      <c r="U38" s="106">
        <f t="shared" si="2"/>
        <v>-1296939</v>
      </c>
      <c r="V38" s="106">
        <f t="shared" si="2"/>
        <v>-10430382</v>
      </c>
      <c r="W38" s="106">
        <f t="shared" si="2"/>
        <v>72327855</v>
      </c>
      <c r="X38" s="106">
        <f>IF(F22=F36,0,X22-X36)</f>
        <v>-2598006</v>
      </c>
      <c r="Y38" s="106">
        <f t="shared" si="2"/>
        <v>74925861</v>
      </c>
      <c r="Z38" s="201">
        <f>+IF(X38&lt;&gt;0,+(Y38/X38)*100,0)</f>
        <v>-2883.975672111612</v>
      </c>
      <c r="AA38" s="199">
        <f>+AA22-AA36</f>
        <v>-36596986</v>
      </c>
    </row>
    <row r="39" spans="1:27" ht="12.75">
      <c r="A39" s="181" t="s">
        <v>46</v>
      </c>
      <c r="B39" s="185"/>
      <c r="C39" s="155">
        <v>10690440</v>
      </c>
      <c r="D39" s="155">
        <v>0</v>
      </c>
      <c r="E39" s="156">
        <v>2598000</v>
      </c>
      <c r="F39" s="60">
        <v>22598000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2598000</v>
      </c>
      <c r="Y39" s="60">
        <v>-2598000</v>
      </c>
      <c r="Z39" s="140">
        <v>-100</v>
      </c>
      <c r="AA39" s="155">
        <v>22598000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-95106463</v>
      </c>
      <c r="D42" s="206">
        <f>SUM(D38:D41)</f>
        <v>0</v>
      </c>
      <c r="E42" s="207">
        <f t="shared" si="3"/>
        <v>3</v>
      </c>
      <c r="F42" s="88">
        <f t="shared" si="3"/>
        <v>-13998986</v>
      </c>
      <c r="G42" s="88">
        <f t="shared" si="3"/>
        <v>62907249</v>
      </c>
      <c r="H42" s="88">
        <f t="shared" si="3"/>
        <v>11993915</v>
      </c>
      <c r="I42" s="88">
        <f t="shared" si="3"/>
        <v>-12749098</v>
      </c>
      <c r="J42" s="88">
        <f t="shared" si="3"/>
        <v>62152066</v>
      </c>
      <c r="K42" s="88">
        <f t="shared" si="3"/>
        <v>-12240945</v>
      </c>
      <c r="L42" s="88">
        <f t="shared" si="3"/>
        <v>3333262</v>
      </c>
      <c r="M42" s="88">
        <f t="shared" si="3"/>
        <v>36564657</v>
      </c>
      <c r="N42" s="88">
        <f t="shared" si="3"/>
        <v>27656974</v>
      </c>
      <c r="O42" s="88">
        <f t="shared" si="3"/>
        <v>-23957032</v>
      </c>
      <c r="P42" s="88">
        <f t="shared" si="3"/>
        <v>470552</v>
      </c>
      <c r="Q42" s="88">
        <f t="shared" si="3"/>
        <v>16435677</v>
      </c>
      <c r="R42" s="88">
        <f t="shared" si="3"/>
        <v>-7050803</v>
      </c>
      <c r="S42" s="88">
        <f t="shared" si="3"/>
        <v>-19193529</v>
      </c>
      <c r="T42" s="88">
        <f t="shared" si="3"/>
        <v>10060086</v>
      </c>
      <c r="U42" s="88">
        <f t="shared" si="3"/>
        <v>-1296939</v>
      </c>
      <c r="V42" s="88">
        <f t="shared" si="3"/>
        <v>-10430382</v>
      </c>
      <c r="W42" s="88">
        <f t="shared" si="3"/>
        <v>72327855</v>
      </c>
      <c r="X42" s="88">
        <f t="shared" si="3"/>
        <v>-6</v>
      </c>
      <c r="Y42" s="88">
        <f t="shared" si="3"/>
        <v>72327861</v>
      </c>
      <c r="Z42" s="208">
        <f>+IF(X42&lt;&gt;0,+(Y42/X42)*100,0)</f>
        <v>-1205464350</v>
      </c>
      <c r="AA42" s="206">
        <f>SUM(AA38:AA41)</f>
        <v>-13998986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-95106463</v>
      </c>
      <c r="D44" s="210">
        <f>+D42-D43</f>
        <v>0</v>
      </c>
      <c r="E44" s="211">
        <f t="shared" si="4"/>
        <v>3</v>
      </c>
      <c r="F44" s="77">
        <f t="shared" si="4"/>
        <v>-13998986</v>
      </c>
      <c r="G44" s="77">
        <f t="shared" si="4"/>
        <v>62907249</v>
      </c>
      <c r="H44" s="77">
        <f t="shared" si="4"/>
        <v>11993915</v>
      </c>
      <c r="I44" s="77">
        <f t="shared" si="4"/>
        <v>-12749098</v>
      </c>
      <c r="J44" s="77">
        <f t="shared" si="4"/>
        <v>62152066</v>
      </c>
      <c r="K44" s="77">
        <f t="shared" si="4"/>
        <v>-12240945</v>
      </c>
      <c r="L44" s="77">
        <f t="shared" si="4"/>
        <v>3333262</v>
      </c>
      <c r="M44" s="77">
        <f t="shared" si="4"/>
        <v>36564657</v>
      </c>
      <c r="N44" s="77">
        <f t="shared" si="4"/>
        <v>27656974</v>
      </c>
      <c r="O44" s="77">
        <f t="shared" si="4"/>
        <v>-23957032</v>
      </c>
      <c r="P44" s="77">
        <f t="shared" si="4"/>
        <v>470552</v>
      </c>
      <c r="Q44" s="77">
        <f t="shared" si="4"/>
        <v>16435677</v>
      </c>
      <c r="R44" s="77">
        <f t="shared" si="4"/>
        <v>-7050803</v>
      </c>
      <c r="S44" s="77">
        <f t="shared" si="4"/>
        <v>-19193529</v>
      </c>
      <c r="T44" s="77">
        <f t="shared" si="4"/>
        <v>10060086</v>
      </c>
      <c r="U44" s="77">
        <f t="shared" si="4"/>
        <v>-1296939</v>
      </c>
      <c r="V44" s="77">
        <f t="shared" si="4"/>
        <v>-10430382</v>
      </c>
      <c r="W44" s="77">
        <f t="shared" si="4"/>
        <v>72327855</v>
      </c>
      <c r="X44" s="77">
        <f t="shared" si="4"/>
        <v>-6</v>
      </c>
      <c r="Y44" s="77">
        <f t="shared" si="4"/>
        <v>72327861</v>
      </c>
      <c r="Z44" s="212">
        <f>+IF(X44&lt;&gt;0,+(Y44/X44)*100,0)</f>
        <v>-1205464350</v>
      </c>
      <c r="AA44" s="210">
        <f>+AA42-AA43</f>
        <v>-13998986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-95106463</v>
      </c>
      <c r="D46" s="206">
        <f>SUM(D44:D45)</f>
        <v>0</v>
      </c>
      <c r="E46" s="207">
        <f t="shared" si="5"/>
        <v>3</v>
      </c>
      <c r="F46" s="88">
        <f t="shared" si="5"/>
        <v>-13998986</v>
      </c>
      <c r="G46" s="88">
        <f t="shared" si="5"/>
        <v>62907249</v>
      </c>
      <c r="H46" s="88">
        <f t="shared" si="5"/>
        <v>11993915</v>
      </c>
      <c r="I46" s="88">
        <f t="shared" si="5"/>
        <v>-12749098</v>
      </c>
      <c r="J46" s="88">
        <f t="shared" si="5"/>
        <v>62152066</v>
      </c>
      <c r="K46" s="88">
        <f t="shared" si="5"/>
        <v>-12240945</v>
      </c>
      <c r="L46" s="88">
        <f t="shared" si="5"/>
        <v>3333262</v>
      </c>
      <c r="M46" s="88">
        <f t="shared" si="5"/>
        <v>36564657</v>
      </c>
      <c r="N46" s="88">
        <f t="shared" si="5"/>
        <v>27656974</v>
      </c>
      <c r="O46" s="88">
        <f t="shared" si="5"/>
        <v>-23957032</v>
      </c>
      <c r="P46" s="88">
        <f t="shared" si="5"/>
        <v>470552</v>
      </c>
      <c r="Q46" s="88">
        <f t="shared" si="5"/>
        <v>16435677</v>
      </c>
      <c r="R46" s="88">
        <f t="shared" si="5"/>
        <v>-7050803</v>
      </c>
      <c r="S46" s="88">
        <f t="shared" si="5"/>
        <v>-19193529</v>
      </c>
      <c r="T46" s="88">
        <f t="shared" si="5"/>
        <v>10060086</v>
      </c>
      <c r="U46" s="88">
        <f t="shared" si="5"/>
        <v>-1296939</v>
      </c>
      <c r="V46" s="88">
        <f t="shared" si="5"/>
        <v>-10430382</v>
      </c>
      <c r="W46" s="88">
        <f t="shared" si="5"/>
        <v>72327855</v>
      </c>
      <c r="X46" s="88">
        <f t="shared" si="5"/>
        <v>-6</v>
      </c>
      <c r="Y46" s="88">
        <f t="shared" si="5"/>
        <v>72327861</v>
      </c>
      <c r="Z46" s="208">
        <f>+IF(X46&lt;&gt;0,+(Y46/X46)*100,0)</f>
        <v>-1205464350</v>
      </c>
      <c r="AA46" s="206">
        <f>SUM(AA44:AA45)</f>
        <v>-13998986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-95106463</v>
      </c>
      <c r="D48" s="217">
        <f>SUM(D46:D47)</f>
        <v>0</v>
      </c>
      <c r="E48" s="218">
        <f t="shared" si="6"/>
        <v>3</v>
      </c>
      <c r="F48" s="219">
        <f t="shared" si="6"/>
        <v>-13998986</v>
      </c>
      <c r="G48" s="219">
        <f t="shared" si="6"/>
        <v>62907249</v>
      </c>
      <c r="H48" s="220">
        <f t="shared" si="6"/>
        <v>11993915</v>
      </c>
      <c r="I48" s="220">
        <f t="shared" si="6"/>
        <v>-12749098</v>
      </c>
      <c r="J48" s="220">
        <f t="shared" si="6"/>
        <v>62152066</v>
      </c>
      <c r="K48" s="220">
        <f t="shared" si="6"/>
        <v>-12240945</v>
      </c>
      <c r="L48" s="220">
        <f t="shared" si="6"/>
        <v>3333262</v>
      </c>
      <c r="M48" s="219">
        <f t="shared" si="6"/>
        <v>36564657</v>
      </c>
      <c r="N48" s="219">
        <f t="shared" si="6"/>
        <v>27656974</v>
      </c>
      <c r="O48" s="220">
        <f t="shared" si="6"/>
        <v>-23957032</v>
      </c>
      <c r="P48" s="220">
        <f t="shared" si="6"/>
        <v>470552</v>
      </c>
      <c r="Q48" s="220">
        <f t="shared" si="6"/>
        <v>16435677</v>
      </c>
      <c r="R48" s="220">
        <f t="shared" si="6"/>
        <v>-7050803</v>
      </c>
      <c r="S48" s="220">
        <f t="shared" si="6"/>
        <v>-19193529</v>
      </c>
      <c r="T48" s="219">
        <f t="shared" si="6"/>
        <v>10060086</v>
      </c>
      <c r="U48" s="219">
        <f t="shared" si="6"/>
        <v>-1296939</v>
      </c>
      <c r="V48" s="220">
        <f t="shared" si="6"/>
        <v>-10430382</v>
      </c>
      <c r="W48" s="220">
        <f t="shared" si="6"/>
        <v>72327855</v>
      </c>
      <c r="X48" s="220">
        <f t="shared" si="6"/>
        <v>-6</v>
      </c>
      <c r="Y48" s="220">
        <f t="shared" si="6"/>
        <v>72327861</v>
      </c>
      <c r="Z48" s="221">
        <f>+IF(X48&lt;&gt;0,+(Y48/X48)*100,0)</f>
        <v>-1205464350</v>
      </c>
      <c r="AA48" s="222">
        <f>SUM(AA46:AA47)</f>
        <v>-13998986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14340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13157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1183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43277000</v>
      </c>
      <c r="F15" s="100">
        <f t="shared" si="2"/>
        <v>20000000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43277000</v>
      </c>
      <c r="Y15" s="100">
        <f t="shared" si="2"/>
        <v>-43277000</v>
      </c>
      <c r="Z15" s="137">
        <f>+IF(X15&lt;&gt;0,+(Y15/X15)*100,0)</f>
        <v>-100</v>
      </c>
      <c r="AA15" s="102">
        <f>SUM(AA16:AA18)</f>
        <v>20000000</v>
      </c>
    </row>
    <row r="16" spans="1:27" ht="12.75">
      <c r="A16" s="138" t="s">
        <v>85</v>
      </c>
      <c r="B16" s="136"/>
      <c r="C16" s="155"/>
      <c r="D16" s="155"/>
      <c r="E16" s="156">
        <v>43277000</v>
      </c>
      <c r="F16" s="60">
        <v>20000000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43277000</v>
      </c>
      <c r="Y16" s="60">
        <v>-43277000</v>
      </c>
      <c r="Z16" s="140">
        <v>-100</v>
      </c>
      <c r="AA16" s="62">
        <v>20000000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14340</v>
      </c>
      <c r="D25" s="217">
        <f>+D5+D9+D15+D19+D24</f>
        <v>0</v>
      </c>
      <c r="E25" s="230">
        <f t="shared" si="4"/>
        <v>43277000</v>
      </c>
      <c r="F25" s="219">
        <f t="shared" si="4"/>
        <v>20000000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43277000</v>
      </c>
      <c r="Y25" s="219">
        <f t="shared" si="4"/>
        <v>-43277000</v>
      </c>
      <c r="Z25" s="231">
        <f>+IF(X25&lt;&gt;0,+(Y25/X25)*100,0)</f>
        <v>-100</v>
      </c>
      <c r="AA25" s="232">
        <f>+AA5+AA9+AA15+AA19+AA24</f>
        <v>20000000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43277000</v>
      </c>
      <c r="F28" s="60">
        <v>20000000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43277000</v>
      </c>
      <c r="Y28" s="60">
        <v>-43277000</v>
      </c>
      <c r="Z28" s="140">
        <v>-100</v>
      </c>
      <c r="AA28" s="155">
        <v>20000000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43277000</v>
      </c>
      <c r="F32" s="77">
        <f t="shared" si="5"/>
        <v>20000000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43277000</v>
      </c>
      <c r="Y32" s="77">
        <f t="shared" si="5"/>
        <v>-43277000</v>
      </c>
      <c r="Z32" s="212">
        <f>+IF(X32&lt;&gt;0,+(Y32/X32)*100,0)</f>
        <v>-100</v>
      </c>
      <c r="AA32" s="79">
        <f>SUM(AA28:AA31)</f>
        <v>20000000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14340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14340</v>
      </c>
      <c r="D36" s="222">
        <f>SUM(D32:D35)</f>
        <v>0</v>
      </c>
      <c r="E36" s="218">
        <f t="shared" si="6"/>
        <v>43277000</v>
      </c>
      <c r="F36" s="220">
        <f t="shared" si="6"/>
        <v>20000000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43277000</v>
      </c>
      <c r="Y36" s="220">
        <f t="shared" si="6"/>
        <v>-43277000</v>
      </c>
      <c r="Z36" s="221">
        <f>+IF(X36&lt;&gt;0,+(Y36/X36)*100,0)</f>
        <v>-100</v>
      </c>
      <c r="AA36" s="239">
        <f>SUM(AA32:AA35)</f>
        <v>20000000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3364</v>
      </c>
      <c r="D6" s="155"/>
      <c r="E6" s="59"/>
      <c r="F6" s="60"/>
      <c r="G6" s="60">
        <v>16743550</v>
      </c>
      <c r="H6" s="60">
        <v>13024109</v>
      </c>
      <c r="I6" s="60"/>
      <c r="J6" s="60"/>
      <c r="K6" s="60"/>
      <c r="L6" s="60">
        <v>3153428</v>
      </c>
      <c r="M6" s="60">
        <v>23286823</v>
      </c>
      <c r="N6" s="60">
        <v>23286823</v>
      </c>
      <c r="O6" s="60">
        <v>11671460</v>
      </c>
      <c r="P6" s="60">
        <v>6324690</v>
      </c>
      <c r="Q6" s="60">
        <v>23827177</v>
      </c>
      <c r="R6" s="60">
        <v>23827177</v>
      </c>
      <c r="S6" s="60">
        <v>8696872</v>
      </c>
      <c r="T6" s="60">
        <v>18391964</v>
      </c>
      <c r="U6" s="60">
        <v>2599487</v>
      </c>
      <c r="V6" s="60">
        <v>2599487</v>
      </c>
      <c r="W6" s="60">
        <v>2599487</v>
      </c>
      <c r="X6" s="60"/>
      <c r="Y6" s="60">
        <v>2599487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>
        <v>76264368</v>
      </c>
      <c r="H7" s="60">
        <v>2966</v>
      </c>
      <c r="I7" s="60">
        <v>2966</v>
      </c>
      <c r="J7" s="60">
        <v>2966</v>
      </c>
      <c r="K7" s="60">
        <v>2966</v>
      </c>
      <c r="L7" s="60">
        <v>2966</v>
      </c>
      <c r="M7" s="60">
        <v>6005932</v>
      </c>
      <c r="N7" s="60">
        <v>6005932</v>
      </c>
      <c r="O7" s="60">
        <v>6005932</v>
      </c>
      <c r="P7" s="60">
        <v>5605932</v>
      </c>
      <c r="Q7" s="60">
        <v>5605932</v>
      </c>
      <c r="R7" s="60">
        <v>5605932</v>
      </c>
      <c r="S7" s="60">
        <v>5005932</v>
      </c>
      <c r="T7" s="60">
        <v>5204932</v>
      </c>
      <c r="U7" s="60">
        <v>4513755</v>
      </c>
      <c r="V7" s="60">
        <v>4513755</v>
      </c>
      <c r="W7" s="60">
        <v>4513755</v>
      </c>
      <c r="X7" s="60"/>
      <c r="Y7" s="60">
        <v>4513755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40346157</v>
      </c>
      <c r="D9" s="155"/>
      <c r="E9" s="59">
        <v>41138283</v>
      </c>
      <c r="F9" s="60">
        <v>40931366</v>
      </c>
      <c r="G9" s="60">
        <v>25627090</v>
      </c>
      <c r="H9" s="60">
        <v>51753185</v>
      </c>
      <c r="I9" s="60">
        <v>50908291</v>
      </c>
      <c r="J9" s="60">
        <v>50908291</v>
      </c>
      <c r="K9" s="60">
        <v>53569954</v>
      </c>
      <c r="L9" s="60">
        <v>41740867</v>
      </c>
      <c r="M9" s="60">
        <v>41801707</v>
      </c>
      <c r="N9" s="60">
        <v>41801707</v>
      </c>
      <c r="O9" s="60">
        <v>46592760</v>
      </c>
      <c r="P9" s="60">
        <v>46941639</v>
      </c>
      <c r="Q9" s="60">
        <v>46855016</v>
      </c>
      <c r="R9" s="60">
        <v>46855016</v>
      </c>
      <c r="S9" s="60">
        <v>46887979</v>
      </c>
      <c r="T9" s="60">
        <v>45804471</v>
      </c>
      <c r="U9" s="60">
        <v>44804471</v>
      </c>
      <c r="V9" s="60">
        <v>44804471</v>
      </c>
      <c r="W9" s="60">
        <v>44804471</v>
      </c>
      <c r="X9" s="60">
        <v>40931366</v>
      </c>
      <c r="Y9" s="60">
        <v>3873105</v>
      </c>
      <c r="Z9" s="140">
        <v>9.46</v>
      </c>
      <c r="AA9" s="62">
        <v>40931366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466809</v>
      </c>
      <c r="D11" s="155"/>
      <c r="E11" s="59">
        <v>421784</v>
      </c>
      <c r="F11" s="60">
        <v>466809</v>
      </c>
      <c r="G11" s="60">
        <v>184298</v>
      </c>
      <c r="H11" s="60">
        <v>178505</v>
      </c>
      <c r="I11" s="60">
        <v>177516</v>
      </c>
      <c r="J11" s="60">
        <v>177516</v>
      </c>
      <c r="K11" s="60">
        <v>177516</v>
      </c>
      <c r="L11" s="60">
        <v>177516</v>
      </c>
      <c r="M11" s="60">
        <v>164007</v>
      </c>
      <c r="N11" s="60">
        <v>164007</v>
      </c>
      <c r="O11" s="60">
        <v>182478</v>
      </c>
      <c r="P11" s="60">
        <v>182478</v>
      </c>
      <c r="Q11" s="60">
        <v>171478</v>
      </c>
      <c r="R11" s="60">
        <v>171478</v>
      </c>
      <c r="S11" s="60">
        <v>107355</v>
      </c>
      <c r="T11" s="60">
        <v>107355</v>
      </c>
      <c r="U11" s="60">
        <v>107355</v>
      </c>
      <c r="V11" s="60">
        <v>107355</v>
      </c>
      <c r="W11" s="60">
        <v>107355</v>
      </c>
      <c r="X11" s="60">
        <v>466809</v>
      </c>
      <c r="Y11" s="60">
        <v>-359454</v>
      </c>
      <c r="Z11" s="140">
        <v>-77</v>
      </c>
      <c r="AA11" s="62">
        <v>466809</v>
      </c>
    </row>
    <row r="12" spans="1:27" ht="12.75">
      <c r="A12" s="250" t="s">
        <v>56</v>
      </c>
      <c r="B12" s="251"/>
      <c r="C12" s="168">
        <f aca="true" t="shared" si="0" ref="C12:Y12">SUM(C6:C11)</f>
        <v>40816330</v>
      </c>
      <c r="D12" s="168">
        <f>SUM(D6:D11)</f>
        <v>0</v>
      </c>
      <c r="E12" s="72">
        <f t="shared" si="0"/>
        <v>41560067</v>
      </c>
      <c r="F12" s="73">
        <f t="shared" si="0"/>
        <v>41398175</v>
      </c>
      <c r="G12" s="73">
        <f t="shared" si="0"/>
        <v>118819306</v>
      </c>
      <c r="H12" s="73">
        <f t="shared" si="0"/>
        <v>64958765</v>
      </c>
      <c r="I12" s="73">
        <f t="shared" si="0"/>
        <v>51088773</v>
      </c>
      <c r="J12" s="73">
        <f t="shared" si="0"/>
        <v>51088773</v>
      </c>
      <c r="K12" s="73">
        <f t="shared" si="0"/>
        <v>53750436</v>
      </c>
      <c r="L12" s="73">
        <f t="shared" si="0"/>
        <v>45074777</v>
      </c>
      <c r="M12" s="73">
        <f t="shared" si="0"/>
        <v>71258469</v>
      </c>
      <c r="N12" s="73">
        <f t="shared" si="0"/>
        <v>71258469</v>
      </c>
      <c r="O12" s="73">
        <f t="shared" si="0"/>
        <v>64452630</v>
      </c>
      <c r="P12" s="73">
        <f t="shared" si="0"/>
        <v>59054739</v>
      </c>
      <c r="Q12" s="73">
        <f t="shared" si="0"/>
        <v>76459603</v>
      </c>
      <c r="R12" s="73">
        <f t="shared" si="0"/>
        <v>76459603</v>
      </c>
      <c r="S12" s="73">
        <f t="shared" si="0"/>
        <v>60698138</v>
      </c>
      <c r="T12" s="73">
        <f t="shared" si="0"/>
        <v>69508722</v>
      </c>
      <c r="U12" s="73">
        <f t="shared" si="0"/>
        <v>52025068</v>
      </c>
      <c r="V12" s="73">
        <f t="shared" si="0"/>
        <v>52025068</v>
      </c>
      <c r="W12" s="73">
        <f t="shared" si="0"/>
        <v>52025068</v>
      </c>
      <c r="X12" s="73">
        <f t="shared" si="0"/>
        <v>41398175</v>
      </c>
      <c r="Y12" s="73">
        <f t="shared" si="0"/>
        <v>10626893</v>
      </c>
      <c r="Z12" s="170">
        <f>+IF(X12&lt;&gt;0,+(Y12/X12)*100,0)</f>
        <v>25.669955257689498</v>
      </c>
      <c r="AA12" s="74">
        <f>SUM(AA6:AA11)</f>
        <v>41398175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1053768</v>
      </c>
      <c r="D15" s="155"/>
      <c r="E15" s="59">
        <v>1054815</v>
      </c>
      <c r="F15" s="60">
        <v>1053768</v>
      </c>
      <c r="G15" s="60">
        <v>1053768</v>
      </c>
      <c r="H15" s="60">
        <v>1053768</v>
      </c>
      <c r="I15" s="60">
        <v>1053768</v>
      </c>
      <c r="J15" s="60">
        <v>1053768</v>
      </c>
      <c r="K15" s="60">
        <v>1053768</v>
      </c>
      <c r="L15" s="60">
        <v>1053768</v>
      </c>
      <c r="M15" s="60">
        <v>1053768</v>
      </c>
      <c r="N15" s="60">
        <v>1053768</v>
      </c>
      <c r="O15" s="60">
        <v>1053768</v>
      </c>
      <c r="P15" s="60">
        <v>1053768</v>
      </c>
      <c r="Q15" s="60">
        <v>1053768</v>
      </c>
      <c r="R15" s="60">
        <v>1053768</v>
      </c>
      <c r="S15" s="60">
        <v>908668</v>
      </c>
      <c r="T15" s="60">
        <v>789018</v>
      </c>
      <c r="U15" s="60">
        <v>750207</v>
      </c>
      <c r="V15" s="60">
        <v>750207</v>
      </c>
      <c r="W15" s="60">
        <v>750207</v>
      </c>
      <c r="X15" s="60">
        <v>1053768</v>
      </c>
      <c r="Y15" s="60">
        <v>-303561</v>
      </c>
      <c r="Z15" s="140">
        <v>-28.81</v>
      </c>
      <c r="AA15" s="62">
        <v>1053768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5100000</v>
      </c>
      <c r="D17" s="155"/>
      <c r="E17" s="59">
        <v>4979520</v>
      </c>
      <c r="F17" s="60">
        <v>5099520</v>
      </c>
      <c r="G17" s="60">
        <v>5100000</v>
      </c>
      <c r="H17" s="60">
        <v>5100000</v>
      </c>
      <c r="I17" s="60">
        <v>5100000</v>
      </c>
      <c r="J17" s="60">
        <v>5100000</v>
      </c>
      <c r="K17" s="60">
        <v>5100000</v>
      </c>
      <c r="L17" s="60">
        <v>5100000</v>
      </c>
      <c r="M17" s="60">
        <v>5100000</v>
      </c>
      <c r="N17" s="60">
        <v>5100000</v>
      </c>
      <c r="O17" s="60">
        <v>5100000</v>
      </c>
      <c r="P17" s="60">
        <v>5100000</v>
      </c>
      <c r="Q17" s="60">
        <v>5100000</v>
      </c>
      <c r="R17" s="60">
        <v>5100000</v>
      </c>
      <c r="S17" s="60">
        <v>5100000</v>
      </c>
      <c r="T17" s="60">
        <v>5100000</v>
      </c>
      <c r="U17" s="60">
        <v>5600000</v>
      </c>
      <c r="V17" s="60">
        <v>5600000</v>
      </c>
      <c r="W17" s="60">
        <v>5600000</v>
      </c>
      <c r="X17" s="60">
        <v>5099520</v>
      </c>
      <c r="Y17" s="60">
        <v>500480</v>
      </c>
      <c r="Z17" s="140">
        <v>9.81</v>
      </c>
      <c r="AA17" s="62">
        <v>5099520</v>
      </c>
    </row>
    <row r="18" spans="1:27" ht="12.75">
      <c r="A18" s="249" t="s">
        <v>153</v>
      </c>
      <c r="B18" s="182"/>
      <c r="C18" s="155">
        <v>14578528</v>
      </c>
      <c r="D18" s="155"/>
      <c r="E18" s="59">
        <v>14579000</v>
      </c>
      <c r="F18" s="60"/>
      <c r="G18" s="60">
        <v>14578528</v>
      </c>
      <c r="H18" s="60">
        <v>14578528</v>
      </c>
      <c r="I18" s="60">
        <v>14578528</v>
      </c>
      <c r="J18" s="60">
        <v>14578528</v>
      </c>
      <c r="K18" s="60">
        <v>14578528</v>
      </c>
      <c r="L18" s="60">
        <v>14578528</v>
      </c>
      <c r="M18" s="60">
        <v>14578528</v>
      </c>
      <c r="N18" s="60">
        <v>14578528</v>
      </c>
      <c r="O18" s="60">
        <v>14578528</v>
      </c>
      <c r="P18" s="60">
        <v>14578528</v>
      </c>
      <c r="Q18" s="60">
        <v>14578528</v>
      </c>
      <c r="R18" s="60">
        <v>14578528</v>
      </c>
      <c r="S18" s="60">
        <v>14578528</v>
      </c>
      <c r="T18" s="60">
        <v>14578528</v>
      </c>
      <c r="U18" s="60">
        <v>14578528</v>
      </c>
      <c r="V18" s="60">
        <v>14578528</v>
      </c>
      <c r="W18" s="60">
        <v>14578528</v>
      </c>
      <c r="X18" s="60"/>
      <c r="Y18" s="60">
        <v>14578528</v>
      </c>
      <c r="Z18" s="140"/>
      <c r="AA18" s="62"/>
    </row>
    <row r="19" spans="1:27" ht="12.75">
      <c r="A19" s="249" t="s">
        <v>154</v>
      </c>
      <c r="B19" s="182"/>
      <c r="C19" s="155">
        <v>65844469</v>
      </c>
      <c r="D19" s="155"/>
      <c r="E19" s="59">
        <v>86390362</v>
      </c>
      <c r="F19" s="60">
        <v>57683957</v>
      </c>
      <c r="G19" s="60">
        <v>66921087</v>
      </c>
      <c r="H19" s="60">
        <v>66200242</v>
      </c>
      <c r="I19" s="60">
        <v>65479397</v>
      </c>
      <c r="J19" s="60">
        <v>65479397</v>
      </c>
      <c r="K19" s="60">
        <v>64758552</v>
      </c>
      <c r="L19" s="60">
        <v>64037707</v>
      </c>
      <c r="M19" s="60">
        <v>63316862</v>
      </c>
      <c r="N19" s="60">
        <v>63316862</v>
      </c>
      <c r="O19" s="60">
        <v>62596017</v>
      </c>
      <c r="P19" s="60">
        <v>61875172</v>
      </c>
      <c r="Q19" s="60">
        <v>61154327</v>
      </c>
      <c r="R19" s="60">
        <v>61154327</v>
      </c>
      <c r="S19" s="60">
        <v>61154327</v>
      </c>
      <c r="T19" s="60">
        <v>60433483</v>
      </c>
      <c r="U19" s="60">
        <v>58750502</v>
      </c>
      <c r="V19" s="60">
        <v>58750502</v>
      </c>
      <c r="W19" s="60">
        <v>58750502</v>
      </c>
      <c r="X19" s="60">
        <v>57683957</v>
      </c>
      <c r="Y19" s="60">
        <v>1066545</v>
      </c>
      <c r="Z19" s="140">
        <v>1.85</v>
      </c>
      <c r="AA19" s="62">
        <v>57683957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338212</v>
      </c>
      <c r="D21" s="155"/>
      <c r="E21" s="59">
        <v>1312131</v>
      </c>
      <c r="F21" s="60">
        <v>338212</v>
      </c>
      <c r="G21" s="60">
        <v>338212</v>
      </c>
      <c r="H21" s="60">
        <v>338212</v>
      </c>
      <c r="I21" s="60">
        <v>338212</v>
      </c>
      <c r="J21" s="60">
        <v>338212</v>
      </c>
      <c r="K21" s="60">
        <v>338212</v>
      </c>
      <c r="L21" s="60">
        <v>338212</v>
      </c>
      <c r="M21" s="60">
        <v>338212</v>
      </c>
      <c r="N21" s="60">
        <v>338212</v>
      </c>
      <c r="O21" s="60">
        <v>338212</v>
      </c>
      <c r="P21" s="60">
        <v>338212</v>
      </c>
      <c r="Q21" s="60">
        <v>338212</v>
      </c>
      <c r="R21" s="60">
        <v>338212</v>
      </c>
      <c r="S21" s="60">
        <v>338212</v>
      </c>
      <c r="T21" s="60">
        <v>338212</v>
      </c>
      <c r="U21" s="60">
        <v>338212</v>
      </c>
      <c r="V21" s="60">
        <v>338212</v>
      </c>
      <c r="W21" s="60">
        <v>338212</v>
      </c>
      <c r="X21" s="60">
        <v>338212</v>
      </c>
      <c r="Y21" s="60"/>
      <c r="Z21" s="140"/>
      <c r="AA21" s="62">
        <v>338212</v>
      </c>
    </row>
    <row r="22" spans="1:27" ht="12.75">
      <c r="A22" s="249" t="s">
        <v>157</v>
      </c>
      <c r="B22" s="182"/>
      <c r="C22" s="155">
        <v>3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3</v>
      </c>
      <c r="N22" s="60">
        <v>3</v>
      </c>
      <c r="O22" s="60">
        <v>3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>
        <v>14579000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14579000</v>
      </c>
      <c r="Y23" s="159">
        <v>-14579000</v>
      </c>
      <c r="Z23" s="141">
        <v>-100</v>
      </c>
      <c r="AA23" s="225">
        <v>14579000</v>
      </c>
    </row>
    <row r="24" spans="1:27" ht="12.75">
      <c r="A24" s="250" t="s">
        <v>57</v>
      </c>
      <c r="B24" s="253"/>
      <c r="C24" s="168">
        <f aca="true" t="shared" si="1" ref="C24:Y24">SUM(C15:C23)</f>
        <v>86914980</v>
      </c>
      <c r="D24" s="168">
        <f>SUM(D15:D23)</f>
        <v>0</v>
      </c>
      <c r="E24" s="76">
        <f t="shared" si="1"/>
        <v>108315828</v>
      </c>
      <c r="F24" s="77">
        <f t="shared" si="1"/>
        <v>78754457</v>
      </c>
      <c r="G24" s="77">
        <f t="shared" si="1"/>
        <v>87991595</v>
      </c>
      <c r="H24" s="77">
        <f t="shared" si="1"/>
        <v>87270750</v>
      </c>
      <c r="I24" s="77">
        <f t="shared" si="1"/>
        <v>86549905</v>
      </c>
      <c r="J24" s="77">
        <f t="shared" si="1"/>
        <v>86549905</v>
      </c>
      <c r="K24" s="77">
        <f t="shared" si="1"/>
        <v>85829060</v>
      </c>
      <c r="L24" s="77">
        <f t="shared" si="1"/>
        <v>85108215</v>
      </c>
      <c r="M24" s="77">
        <f t="shared" si="1"/>
        <v>84387373</v>
      </c>
      <c r="N24" s="77">
        <f t="shared" si="1"/>
        <v>84387373</v>
      </c>
      <c r="O24" s="77">
        <f t="shared" si="1"/>
        <v>83666528</v>
      </c>
      <c r="P24" s="77">
        <f t="shared" si="1"/>
        <v>82945680</v>
      </c>
      <c r="Q24" s="77">
        <f t="shared" si="1"/>
        <v>82224835</v>
      </c>
      <c r="R24" s="77">
        <f t="shared" si="1"/>
        <v>82224835</v>
      </c>
      <c r="S24" s="77">
        <f t="shared" si="1"/>
        <v>82079735</v>
      </c>
      <c r="T24" s="77">
        <f t="shared" si="1"/>
        <v>81239241</v>
      </c>
      <c r="U24" s="77">
        <f t="shared" si="1"/>
        <v>80017449</v>
      </c>
      <c r="V24" s="77">
        <f t="shared" si="1"/>
        <v>80017449</v>
      </c>
      <c r="W24" s="77">
        <f t="shared" si="1"/>
        <v>80017449</v>
      </c>
      <c r="X24" s="77">
        <f t="shared" si="1"/>
        <v>78754457</v>
      </c>
      <c r="Y24" s="77">
        <f t="shared" si="1"/>
        <v>1262992</v>
      </c>
      <c r="Z24" s="212">
        <f>+IF(X24&lt;&gt;0,+(Y24/X24)*100,0)</f>
        <v>1.6037086002637286</v>
      </c>
      <c r="AA24" s="79">
        <f>SUM(AA15:AA23)</f>
        <v>78754457</v>
      </c>
    </row>
    <row r="25" spans="1:27" ht="12.75">
      <c r="A25" s="250" t="s">
        <v>159</v>
      </c>
      <c r="B25" s="251"/>
      <c r="C25" s="168">
        <f aca="true" t="shared" si="2" ref="C25:Y25">+C12+C24</f>
        <v>127731310</v>
      </c>
      <c r="D25" s="168">
        <f>+D12+D24</f>
        <v>0</v>
      </c>
      <c r="E25" s="72">
        <f t="shared" si="2"/>
        <v>149875895</v>
      </c>
      <c r="F25" s="73">
        <f t="shared" si="2"/>
        <v>120152632</v>
      </c>
      <c r="G25" s="73">
        <f t="shared" si="2"/>
        <v>206810901</v>
      </c>
      <c r="H25" s="73">
        <f t="shared" si="2"/>
        <v>152229515</v>
      </c>
      <c r="I25" s="73">
        <f t="shared" si="2"/>
        <v>137638678</v>
      </c>
      <c r="J25" s="73">
        <f t="shared" si="2"/>
        <v>137638678</v>
      </c>
      <c r="K25" s="73">
        <f t="shared" si="2"/>
        <v>139579496</v>
      </c>
      <c r="L25" s="73">
        <f t="shared" si="2"/>
        <v>130182992</v>
      </c>
      <c r="M25" s="73">
        <f t="shared" si="2"/>
        <v>155645842</v>
      </c>
      <c r="N25" s="73">
        <f t="shared" si="2"/>
        <v>155645842</v>
      </c>
      <c r="O25" s="73">
        <f t="shared" si="2"/>
        <v>148119158</v>
      </c>
      <c r="P25" s="73">
        <f t="shared" si="2"/>
        <v>142000419</v>
      </c>
      <c r="Q25" s="73">
        <f t="shared" si="2"/>
        <v>158684438</v>
      </c>
      <c r="R25" s="73">
        <f t="shared" si="2"/>
        <v>158684438</v>
      </c>
      <c r="S25" s="73">
        <f t="shared" si="2"/>
        <v>142777873</v>
      </c>
      <c r="T25" s="73">
        <f t="shared" si="2"/>
        <v>150747963</v>
      </c>
      <c r="U25" s="73">
        <f t="shared" si="2"/>
        <v>132042517</v>
      </c>
      <c r="V25" s="73">
        <f t="shared" si="2"/>
        <v>132042517</v>
      </c>
      <c r="W25" s="73">
        <f t="shared" si="2"/>
        <v>132042517</v>
      </c>
      <c r="X25" s="73">
        <f t="shared" si="2"/>
        <v>120152632</v>
      </c>
      <c r="Y25" s="73">
        <f t="shared" si="2"/>
        <v>11889885</v>
      </c>
      <c r="Z25" s="170">
        <f>+IF(X25&lt;&gt;0,+(Y25/X25)*100,0)</f>
        <v>9.89565089177572</v>
      </c>
      <c r="AA25" s="74">
        <f>+AA12+AA24</f>
        <v>120152632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6116418</v>
      </c>
      <c r="D29" s="155"/>
      <c r="E29" s="59">
        <v>50000000</v>
      </c>
      <c r="F29" s="60">
        <v>50000000</v>
      </c>
      <c r="G29" s="60"/>
      <c r="H29" s="60"/>
      <c r="I29" s="60">
        <v>669982</v>
      </c>
      <c r="J29" s="60">
        <v>669982</v>
      </c>
      <c r="K29" s="60">
        <v>1996131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50000000</v>
      </c>
      <c r="Y29" s="60">
        <v>-50000000</v>
      </c>
      <c r="Z29" s="140">
        <v>-100</v>
      </c>
      <c r="AA29" s="62">
        <v>50000000</v>
      </c>
    </row>
    <row r="30" spans="1:27" ht="12.75">
      <c r="A30" s="249" t="s">
        <v>52</v>
      </c>
      <c r="B30" s="182"/>
      <c r="C30" s="155">
        <v>13326018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167153279</v>
      </c>
      <c r="D32" s="155"/>
      <c r="E32" s="59">
        <v>68239488</v>
      </c>
      <c r="F32" s="60">
        <v>144127185</v>
      </c>
      <c r="G32" s="60">
        <v>22519000</v>
      </c>
      <c r="H32" s="60">
        <v>110192842</v>
      </c>
      <c r="I32" s="60">
        <v>118615500</v>
      </c>
      <c r="J32" s="60">
        <v>118615500</v>
      </c>
      <c r="K32" s="60">
        <v>149715525</v>
      </c>
      <c r="L32" s="60">
        <v>151278577</v>
      </c>
      <c r="M32" s="60">
        <v>121059358</v>
      </c>
      <c r="N32" s="60">
        <v>121059358</v>
      </c>
      <c r="O32" s="60">
        <v>122551858</v>
      </c>
      <c r="P32" s="60">
        <v>117877070</v>
      </c>
      <c r="Q32" s="60">
        <v>101702966</v>
      </c>
      <c r="R32" s="60">
        <v>101702966</v>
      </c>
      <c r="S32" s="60">
        <v>96150267</v>
      </c>
      <c r="T32" s="60">
        <v>94331371</v>
      </c>
      <c r="U32" s="60">
        <v>88392259</v>
      </c>
      <c r="V32" s="60">
        <v>88392259</v>
      </c>
      <c r="W32" s="60">
        <v>88392259</v>
      </c>
      <c r="X32" s="60">
        <v>144127185</v>
      </c>
      <c r="Y32" s="60">
        <v>-55734926</v>
      </c>
      <c r="Z32" s="140">
        <v>-38.67</v>
      </c>
      <c r="AA32" s="62">
        <v>144127185</v>
      </c>
    </row>
    <row r="33" spans="1:27" ht="12.75">
      <c r="A33" s="249" t="s">
        <v>165</v>
      </c>
      <c r="B33" s="182"/>
      <c r="C33" s="155">
        <v>5322571</v>
      </c>
      <c r="D33" s="155"/>
      <c r="E33" s="59">
        <v>5085443</v>
      </c>
      <c r="F33" s="60">
        <v>5085443</v>
      </c>
      <c r="G33" s="60">
        <v>3027374</v>
      </c>
      <c r="H33" s="60">
        <v>3027374</v>
      </c>
      <c r="I33" s="60">
        <v>3027374</v>
      </c>
      <c r="J33" s="60">
        <v>3027374</v>
      </c>
      <c r="K33" s="60">
        <v>3027374</v>
      </c>
      <c r="L33" s="60">
        <v>3027374</v>
      </c>
      <c r="M33" s="60">
        <v>3027374</v>
      </c>
      <c r="N33" s="60">
        <v>3027374</v>
      </c>
      <c r="O33" s="60">
        <v>3027374</v>
      </c>
      <c r="P33" s="60">
        <v>3027374</v>
      </c>
      <c r="Q33" s="60">
        <v>3027374</v>
      </c>
      <c r="R33" s="60">
        <v>3027374</v>
      </c>
      <c r="S33" s="60">
        <v>3027374</v>
      </c>
      <c r="T33" s="60">
        <v>3027374</v>
      </c>
      <c r="U33" s="60">
        <v>3027374</v>
      </c>
      <c r="V33" s="60">
        <v>3027374</v>
      </c>
      <c r="W33" s="60">
        <v>3027374</v>
      </c>
      <c r="X33" s="60">
        <v>5085443</v>
      </c>
      <c r="Y33" s="60">
        <v>-2058069</v>
      </c>
      <c r="Z33" s="140">
        <v>-40.47</v>
      </c>
      <c r="AA33" s="62">
        <v>5085443</v>
      </c>
    </row>
    <row r="34" spans="1:27" ht="12.75">
      <c r="A34" s="250" t="s">
        <v>58</v>
      </c>
      <c r="B34" s="251"/>
      <c r="C34" s="168">
        <f aca="true" t="shared" si="3" ref="C34:Y34">SUM(C29:C33)</f>
        <v>191918286</v>
      </c>
      <c r="D34" s="168">
        <f>SUM(D29:D33)</f>
        <v>0</v>
      </c>
      <c r="E34" s="72">
        <f t="shared" si="3"/>
        <v>123324931</v>
      </c>
      <c r="F34" s="73">
        <f t="shared" si="3"/>
        <v>199212628</v>
      </c>
      <c r="G34" s="73">
        <f t="shared" si="3"/>
        <v>25546374</v>
      </c>
      <c r="H34" s="73">
        <f t="shared" si="3"/>
        <v>113220216</v>
      </c>
      <c r="I34" s="73">
        <f t="shared" si="3"/>
        <v>122312856</v>
      </c>
      <c r="J34" s="73">
        <f t="shared" si="3"/>
        <v>122312856</v>
      </c>
      <c r="K34" s="73">
        <f t="shared" si="3"/>
        <v>154739030</v>
      </c>
      <c r="L34" s="73">
        <f t="shared" si="3"/>
        <v>154305951</v>
      </c>
      <c r="M34" s="73">
        <f t="shared" si="3"/>
        <v>124086732</v>
      </c>
      <c r="N34" s="73">
        <f t="shared" si="3"/>
        <v>124086732</v>
      </c>
      <c r="O34" s="73">
        <f t="shared" si="3"/>
        <v>125579232</v>
      </c>
      <c r="P34" s="73">
        <f t="shared" si="3"/>
        <v>120904444</v>
      </c>
      <c r="Q34" s="73">
        <f t="shared" si="3"/>
        <v>104730340</v>
      </c>
      <c r="R34" s="73">
        <f t="shared" si="3"/>
        <v>104730340</v>
      </c>
      <c r="S34" s="73">
        <f t="shared" si="3"/>
        <v>99177641</v>
      </c>
      <c r="T34" s="73">
        <f t="shared" si="3"/>
        <v>97358745</v>
      </c>
      <c r="U34" s="73">
        <f t="shared" si="3"/>
        <v>91419633</v>
      </c>
      <c r="V34" s="73">
        <f t="shared" si="3"/>
        <v>91419633</v>
      </c>
      <c r="W34" s="73">
        <f t="shared" si="3"/>
        <v>91419633</v>
      </c>
      <c r="X34" s="73">
        <f t="shared" si="3"/>
        <v>199212628</v>
      </c>
      <c r="Y34" s="73">
        <f t="shared" si="3"/>
        <v>-107792995</v>
      </c>
      <c r="Z34" s="170">
        <f>+IF(X34&lt;&gt;0,+(Y34/X34)*100,0)</f>
        <v>-54.10951910136942</v>
      </c>
      <c r="AA34" s="74">
        <f>SUM(AA29:AA33)</f>
        <v>199212628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6897227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54927163</v>
      </c>
      <c r="D38" s="155"/>
      <c r="E38" s="59">
        <v>70834543</v>
      </c>
      <c r="F38" s="60">
        <v>70834543</v>
      </c>
      <c r="G38" s="60">
        <v>12303366</v>
      </c>
      <c r="H38" s="60">
        <v>12303366</v>
      </c>
      <c r="I38" s="60">
        <v>12303366</v>
      </c>
      <c r="J38" s="60">
        <v>12303366</v>
      </c>
      <c r="K38" s="60">
        <v>70834543</v>
      </c>
      <c r="L38" s="60">
        <v>70834543</v>
      </c>
      <c r="M38" s="60">
        <v>70834543</v>
      </c>
      <c r="N38" s="60">
        <v>70834543</v>
      </c>
      <c r="O38" s="60">
        <v>70834543</v>
      </c>
      <c r="P38" s="60">
        <v>70834543</v>
      </c>
      <c r="Q38" s="60">
        <v>70834543</v>
      </c>
      <c r="R38" s="60">
        <v>70834543</v>
      </c>
      <c r="S38" s="60">
        <v>70834543</v>
      </c>
      <c r="T38" s="60">
        <v>70834543</v>
      </c>
      <c r="U38" s="60">
        <v>70834543</v>
      </c>
      <c r="V38" s="60">
        <v>70834543</v>
      </c>
      <c r="W38" s="60">
        <v>70834543</v>
      </c>
      <c r="X38" s="60">
        <v>70834543</v>
      </c>
      <c r="Y38" s="60"/>
      <c r="Z38" s="140"/>
      <c r="AA38" s="62">
        <v>70834543</v>
      </c>
    </row>
    <row r="39" spans="1:27" ht="12.75">
      <c r="A39" s="250" t="s">
        <v>59</v>
      </c>
      <c r="B39" s="253"/>
      <c r="C39" s="168">
        <f aca="true" t="shared" si="4" ref="C39:Y39">SUM(C37:C38)</f>
        <v>61824390</v>
      </c>
      <c r="D39" s="168">
        <f>SUM(D37:D38)</f>
        <v>0</v>
      </c>
      <c r="E39" s="76">
        <f t="shared" si="4"/>
        <v>70834543</v>
      </c>
      <c r="F39" s="77">
        <f t="shared" si="4"/>
        <v>70834543</v>
      </c>
      <c r="G39" s="77">
        <f t="shared" si="4"/>
        <v>12303366</v>
      </c>
      <c r="H39" s="77">
        <f t="shared" si="4"/>
        <v>12303366</v>
      </c>
      <c r="I39" s="77">
        <f t="shared" si="4"/>
        <v>12303366</v>
      </c>
      <c r="J39" s="77">
        <f t="shared" si="4"/>
        <v>12303366</v>
      </c>
      <c r="K39" s="77">
        <f t="shared" si="4"/>
        <v>70834543</v>
      </c>
      <c r="L39" s="77">
        <f t="shared" si="4"/>
        <v>70834543</v>
      </c>
      <c r="M39" s="77">
        <f t="shared" si="4"/>
        <v>70834543</v>
      </c>
      <c r="N39" s="77">
        <f t="shared" si="4"/>
        <v>70834543</v>
      </c>
      <c r="O39" s="77">
        <f t="shared" si="4"/>
        <v>70834543</v>
      </c>
      <c r="P39" s="77">
        <f t="shared" si="4"/>
        <v>70834543</v>
      </c>
      <c r="Q39" s="77">
        <f t="shared" si="4"/>
        <v>70834543</v>
      </c>
      <c r="R39" s="77">
        <f t="shared" si="4"/>
        <v>70834543</v>
      </c>
      <c r="S39" s="77">
        <f t="shared" si="4"/>
        <v>70834543</v>
      </c>
      <c r="T39" s="77">
        <f t="shared" si="4"/>
        <v>70834543</v>
      </c>
      <c r="U39" s="77">
        <f t="shared" si="4"/>
        <v>70834543</v>
      </c>
      <c r="V39" s="77">
        <f t="shared" si="4"/>
        <v>70834543</v>
      </c>
      <c r="W39" s="77">
        <f t="shared" si="4"/>
        <v>70834543</v>
      </c>
      <c r="X39" s="77">
        <f t="shared" si="4"/>
        <v>70834543</v>
      </c>
      <c r="Y39" s="77">
        <f t="shared" si="4"/>
        <v>0</v>
      </c>
      <c r="Z39" s="212">
        <f>+IF(X39&lt;&gt;0,+(Y39/X39)*100,0)</f>
        <v>0</v>
      </c>
      <c r="AA39" s="79">
        <f>SUM(AA37:AA38)</f>
        <v>70834543</v>
      </c>
    </row>
    <row r="40" spans="1:27" ht="12.75">
      <c r="A40" s="250" t="s">
        <v>167</v>
      </c>
      <c r="B40" s="251"/>
      <c r="C40" s="168">
        <f aca="true" t="shared" si="5" ref="C40:Y40">+C34+C39</f>
        <v>253742676</v>
      </c>
      <c r="D40" s="168">
        <f>+D34+D39</f>
        <v>0</v>
      </c>
      <c r="E40" s="72">
        <f t="shared" si="5"/>
        <v>194159474</v>
      </c>
      <c r="F40" s="73">
        <f t="shared" si="5"/>
        <v>270047171</v>
      </c>
      <c r="G40" s="73">
        <f t="shared" si="5"/>
        <v>37849740</v>
      </c>
      <c r="H40" s="73">
        <f t="shared" si="5"/>
        <v>125523582</v>
      </c>
      <c r="I40" s="73">
        <f t="shared" si="5"/>
        <v>134616222</v>
      </c>
      <c r="J40" s="73">
        <f t="shared" si="5"/>
        <v>134616222</v>
      </c>
      <c r="K40" s="73">
        <f t="shared" si="5"/>
        <v>225573573</v>
      </c>
      <c r="L40" s="73">
        <f t="shared" si="5"/>
        <v>225140494</v>
      </c>
      <c r="M40" s="73">
        <f t="shared" si="5"/>
        <v>194921275</v>
      </c>
      <c r="N40" s="73">
        <f t="shared" si="5"/>
        <v>194921275</v>
      </c>
      <c r="O40" s="73">
        <f t="shared" si="5"/>
        <v>196413775</v>
      </c>
      <c r="P40" s="73">
        <f t="shared" si="5"/>
        <v>191738987</v>
      </c>
      <c r="Q40" s="73">
        <f t="shared" si="5"/>
        <v>175564883</v>
      </c>
      <c r="R40" s="73">
        <f t="shared" si="5"/>
        <v>175564883</v>
      </c>
      <c r="S40" s="73">
        <f t="shared" si="5"/>
        <v>170012184</v>
      </c>
      <c r="T40" s="73">
        <f t="shared" si="5"/>
        <v>168193288</v>
      </c>
      <c r="U40" s="73">
        <f t="shared" si="5"/>
        <v>162254176</v>
      </c>
      <c r="V40" s="73">
        <f t="shared" si="5"/>
        <v>162254176</v>
      </c>
      <c r="W40" s="73">
        <f t="shared" si="5"/>
        <v>162254176</v>
      </c>
      <c r="X40" s="73">
        <f t="shared" si="5"/>
        <v>270047171</v>
      </c>
      <c r="Y40" s="73">
        <f t="shared" si="5"/>
        <v>-107792995</v>
      </c>
      <c r="Z40" s="170">
        <f>+IF(X40&lt;&gt;0,+(Y40/X40)*100,0)</f>
        <v>-39.91635779809743</v>
      </c>
      <c r="AA40" s="74">
        <f>+AA34+AA39</f>
        <v>270047171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-126011366</v>
      </c>
      <c r="D42" s="257">
        <f>+D25-D40</f>
        <v>0</v>
      </c>
      <c r="E42" s="258">
        <f t="shared" si="6"/>
        <v>-44283579</v>
      </c>
      <c r="F42" s="259">
        <f t="shared" si="6"/>
        <v>-149894539</v>
      </c>
      <c r="G42" s="259">
        <f t="shared" si="6"/>
        <v>168961161</v>
      </c>
      <c r="H42" s="259">
        <f t="shared" si="6"/>
        <v>26705933</v>
      </c>
      <c r="I42" s="259">
        <f t="shared" si="6"/>
        <v>3022456</v>
      </c>
      <c r="J42" s="259">
        <f t="shared" si="6"/>
        <v>3022456</v>
      </c>
      <c r="K42" s="259">
        <f t="shared" si="6"/>
        <v>-85994077</v>
      </c>
      <c r="L42" s="259">
        <f t="shared" si="6"/>
        <v>-94957502</v>
      </c>
      <c r="M42" s="259">
        <f t="shared" si="6"/>
        <v>-39275433</v>
      </c>
      <c r="N42" s="259">
        <f t="shared" si="6"/>
        <v>-39275433</v>
      </c>
      <c r="O42" s="259">
        <f t="shared" si="6"/>
        <v>-48294617</v>
      </c>
      <c r="P42" s="259">
        <f t="shared" si="6"/>
        <v>-49738568</v>
      </c>
      <c r="Q42" s="259">
        <f t="shared" si="6"/>
        <v>-16880445</v>
      </c>
      <c r="R42" s="259">
        <f t="shared" si="6"/>
        <v>-16880445</v>
      </c>
      <c r="S42" s="259">
        <f t="shared" si="6"/>
        <v>-27234311</v>
      </c>
      <c r="T42" s="259">
        <f t="shared" si="6"/>
        <v>-17445325</v>
      </c>
      <c r="U42" s="259">
        <f t="shared" si="6"/>
        <v>-30211659</v>
      </c>
      <c r="V42" s="259">
        <f t="shared" si="6"/>
        <v>-30211659</v>
      </c>
      <c r="W42" s="259">
        <f t="shared" si="6"/>
        <v>-30211659</v>
      </c>
      <c r="X42" s="259">
        <f t="shared" si="6"/>
        <v>-149894539</v>
      </c>
      <c r="Y42" s="259">
        <f t="shared" si="6"/>
        <v>119682880</v>
      </c>
      <c r="Z42" s="260">
        <f>+IF(X42&lt;&gt;0,+(Y42/X42)*100,0)</f>
        <v>-79.84472336247019</v>
      </c>
      <c r="AA42" s="261">
        <f>+AA25-AA40</f>
        <v>-149894539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-126011366</v>
      </c>
      <c r="D45" s="155"/>
      <c r="E45" s="59">
        <v>-44283579</v>
      </c>
      <c r="F45" s="60">
        <v>-149894539</v>
      </c>
      <c r="G45" s="60">
        <v>168961161</v>
      </c>
      <c r="H45" s="60">
        <v>26705932</v>
      </c>
      <c r="I45" s="60">
        <v>3022456</v>
      </c>
      <c r="J45" s="60">
        <v>3022456</v>
      </c>
      <c r="K45" s="60">
        <v>-85994077</v>
      </c>
      <c r="L45" s="60">
        <v>-94957502</v>
      </c>
      <c r="M45" s="60">
        <v>-39275433</v>
      </c>
      <c r="N45" s="60">
        <v>-39275433</v>
      </c>
      <c r="O45" s="60"/>
      <c r="P45" s="60">
        <v>-49738568</v>
      </c>
      <c r="Q45" s="60">
        <v>-16880445</v>
      </c>
      <c r="R45" s="60">
        <v>-16880445</v>
      </c>
      <c r="S45" s="60">
        <v>-27234312</v>
      </c>
      <c r="T45" s="60">
        <v>-17445326</v>
      </c>
      <c r="U45" s="60">
        <v>-30211659</v>
      </c>
      <c r="V45" s="60">
        <v>-30211659</v>
      </c>
      <c r="W45" s="60">
        <v>-30211659</v>
      </c>
      <c r="X45" s="60">
        <v>-149894539</v>
      </c>
      <c r="Y45" s="60">
        <v>119682880</v>
      </c>
      <c r="Z45" s="139">
        <v>-79.84</v>
      </c>
      <c r="AA45" s="62">
        <v>-149894539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>
        <v>-48294617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-126011366</v>
      </c>
      <c r="D48" s="217">
        <f>SUM(D45:D47)</f>
        <v>0</v>
      </c>
      <c r="E48" s="264">
        <f t="shared" si="7"/>
        <v>-44283579</v>
      </c>
      <c r="F48" s="219">
        <f t="shared" si="7"/>
        <v>-149894539</v>
      </c>
      <c r="G48" s="219">
        <f t="shared" si="7"/>
        <v>168961161</v>
      </c>
      <c r="H48" s="219">
        <f t="shared" si="7"/>
        <v>26705932</v>
      </c>
      <c r="I48" s="219">
        <f t="shared" si="7"/>
        <v>3022456</v>
      </c>
      <c r="J48" s="219">
        <f t="shared" si="7"/>
        <v>3022456</v>
      </c>
      <c r="K48" s="219">
        <f t="shared" si="7"/>
        <v>-85994077</v>
      </c>
      <c r="L48" s="219">
        <f t="shared" si="7"/>
        <v>-94957502</v>
      </c>
      <c r="M48" s="219">
        <f t="shared" si="7"/>
        <v>-39275433</v>
      </c>
      <c r="N48" s="219">
        <f t="shared" si="7"/>
        <v>-39275433</v>
      </c>
      <c r="O48" s="219">
        <f t="shared" si="7"/>
        <v>-48294617</v>
      </c>
      <c r="P48" s="219">
        <f t="shared" si="7"/>
        <v>-49738568</v>
      </c>
      <c r="Q48" s="219">
        <f t="shared" si="7"/>
        <v>-16880445</v>
      </c>
      <c r="R48" s="219">
        <f t="shared" si="7"/>
        <v>-16880445</v>
      </c>
      <c r="S48" s="219">
        <f t="shared" si="7"/>
        <v>-27234312</v>
      </c>
      <c r="T48" s="219">
        <f t="shared" si="7"/>
        <v>-17445326</v>
      </c>
      <c r="U48" s="219">
        <f t="shared" si="7"/>
        <v>-30211659</v>
      </c>
      <c r="V48" s="219">
        <f t="shared" si="7"/>
        <v>-30211659</v>
      </c>
      <c r="W48" s="219">
        <f t="shared" si="7"/>
        <v>-30211659</v>
      </c>
      <c r="X48" s="219">
        <f t="shared" si="7"/>
        <v>-149894539</v>
      </c>
      <c r="Y48" s="219">
        <f t="shared" si="7"/>
        <v>119682880</v>
      </c>
      <c r="Z48" s="265">
        <f>+IF(X48&lt;&gt;0,+(Y48/X48)*100,0)</f>
        <v>-79.84472336247019</v>
      </c>
      <c r="AA48" s="232">
        <f>SUM(AA45:AA47)</f>
        <v>-149894539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600746</v>
      </c>
      <c r="F7" s="60"/>
      <c r="G7" s="60">
        <v>188300</v>
      </c>
      <c r="H7" s="60">
        <v>75984</v>
      </c>
      <c r="I7" s="60">
        <v>146748</v>
      </c>
      <c r="J7" s="60">
        <v>411032</v>
      </c>
      <c r="K7" s="60">
        <v>28734</v>
      </c>
      <c r="L7" s="60">
        <v>35836</v>
      </c>
      <c r="M7" s="60">
        <v>80784</v>
      </c>
      <c r="N7" s="60">
        <v>145354</v>
      </c>
      <c r="O7" s="60">
        <v>70691</v>
      </c>
      <c r="P7" s="60"/>
      <c r="Q7" s="60"/>
      <c r="R7" s="60">
        <v>70691</v>
      </c>
      <c r="S7" s="60"/>
      <c r="T7" s="60"/>
      <c r="U7" s="60"/>
      <c r="V7" s="60"/>
      <c r="W7" s="60">
        <v>627077</v>
      </c>
      <c r="X7" s="60"/>
      <c r="Y7" s="60">
        <v>627077</v>
      </c>
      <c r="Z7" s="140"/>
      <c r="AA7" s="62"/>
    </row>
    <row r="8" spans="1:27" ht="12.75">
      <c r="A8" s="249" t="s">
        <v>178</v>
      </c>
      <c r="B8" s="182"/>
      <c r="C8" s="155">
        <v>34844146</v>
      </c>
      <c r="D8" s="155"/>
      <c r="E8" s="59">
        <v>124286544</v>
      </c>
      <c r="F8" s="60">
        <v>24858960</v>
      </c>
      <c r="G8" s="60">
        <v>8202142</v>
      </c>
      <c r="H8" s="60">
        <v>74106</v>
      </c>
      <c r="I8" s="60">
        <v>4732670</v>
      </c>
      <c r="J8" s="60">
        <v>13008918</v>
      </c>
      <c r="K8" s="60">
        <v>2015299</v>
      </c>
      <c r="L8" s="60">
        <v>18115943</v>
      </c>
      <c r="M8" s="60">
        <v>5362543</v>
      </c>
      <c r="N8" s="60">
        <v>25493785</v>
      </c>
      <c r="O8" s="60">
        <v>1084180</v>
      </c>
      <c r="P8" s="60">
        <v>856574</v>
      </c>
      <c r="Q8" s="60">
        <v>389801</v>
      </c>
      <c r="R8" s="60">
        <v>2330555</v>
      </c>
      <c r="S8" s="60">
        <v>239020</v>
      </c>
      <c r="T8" s="60">
        <v>1219244</v>
      </c>
      <c r="U8" s="60">
        <v>1226758</v>
      </c>
      <c r="V8" s="60">
        <v>2685022</v>
      </c>
      <c r="W8" s="60">
        <v>43518280</v>
      </c>
      <c r="X8" s="60">
        <v>24858960</v>
      </c>
      <c r="Y8" s="60">
        <v>18659320</v>
      </c>
      <c r="Z8" s="140">
        <v>75.06</v>
      </c>
      <c r="AA8" s="62">
        <v>24858960</v>
      </c>
    </row>
    <row r="9" spans="1:27" ht="12.75">
      <c r="A9" s="249" t="s">
        <v>179</v>
      </c>
      <c r="B9" s="182"/>
      <c r="C9" s="155">
        <v>285797426</v>
      </c>
      <c r="D9" s="155"/>
      <c r="E9" s="59">
        <v>214708000</v>
      </c>
      <c r="F9" s="60">
        <v>194611364</v>
      </c>
      <c r="G9" s="60">
        <v>82503000</v>
      </c>
      <c r="H9" s="60">
        <v>5954600</v>
      </c>
      <c r="I9" s="60"/>
      <c r="J9" s="60">
        <v>88457600</v>
      </c>
      <c r="K9" s="60">
        <v>4134705</v>
      </c>
      <c r="L9" s="60">
        <v>3643381</v>
      </c>
      <c r="M9" s="60">
        <v>54607000</v>
      </c>
      <c r="N9" s="60">
        <v>62385086</v>
      </c>
      <c r="O9" s="60">
        <v>26458</v>
      </c>
      <c r="P9" s="60">
        <v>20330800</v>
      </c>
      <c r="Q9" s="60">
        <v>35307000</v>
      </c>
      <c r="R9" s="60">
        <v>55664258</v>
      </c>
      <c r="S9" s="60"/>
      <c r="T9" s="60">
        <v>27500000</v>
      </c>
      <c r="U9" s="60">
        <v>17500000</v>
      </c>
      <c r="V9" s="60">
        <v>45000000</v>
      </c>
      <c r="W9" s="60">
        <v>251506944</v>
      </c>
      <c r="X9" s="60">
        <v>194611364</v>
      </c>
      <c r="Y9" s="60">
        <v>56895580</v>
      </c>
      <c r="Z9" s="140">
        <v>29.24</v>
      </c>
      <c r="AA9" s="62">
        <v>194611364</v>
      </c>
    </row>
    <row r="10" spans="1:27" ht="12.75">
      <c r="A10" s="249" t="s">
        <v>180</v>
      </c>
      <c r="B10" s="182"/>
      <c r="C10" s="155">
        <v>53277000</v>
      </c>
      <c r="D10" s="155"/>
      <c r="E10" s="59">
        <v>2598000</v>
      </c>
      <c r="F10" s="60">
        <v>22598000</v>
      </c>
      <c r="G10" s="60"/>
      <c r="H10" s="60">
        <v>1816000</v>
      </c>
      <c r="I10" s="60"/>
      <c r="J10" s="60">
        <v>1816000</v>
      </c>
      <c r="K10" s="60"/>
      <c r="L10" s="60"/>
      <c r="M10" s="60"/>
      <c r="N10" s="60"/>
      <c r="O10" s="60"/>
      <c r="P10" s="60">
        <v>778200</v>
      </c>
      <c r="Q10" s="60"/>
      <c r="R10" s="60">
        <v>778200</v>
      </c>
      <c r="S10" s="60"/>
      <c r="T10" s="60"/>
      <c r="U10" s="60"/>
      <c r="V10" s="60"/>
      <c r="W10" s="60">
        <v>2594200</v>
      </c>
      <c r="X10" s="60">
        <v>22598000</v>
      </c>
      <c r="Y10" s="60">
        <v>-20003800</v>
      </c>
      <c r="Z10" s="140">
        <v>-88.52</v>
      </c>
      <c r="AA10" s="62">
        <v>22598000</v>
      </c>
    </row>
    <row r="11" spans="1:27" ht="12.75">
      <c r="A11" s="249" t="s">
        <v>181</v>
      </c>
      <c r="B11" s="182"/>
      <c r="C11" s="155">
        <v>954005</v>
      </c>
      <c r="D11" s="155"/>
      <c r="E11" s="59"/>
      <c r="F11" s="60">
        <v>222347</v>
      </c>
      <c r="G11" s="60"/>
      <c r="H11" s="60">
        <v>85410</v>
      </c>
      <c r="I11" s="60">
        <v>19976</v>
      </c>
      <c r="J11" s="60">
        <v>105386</v>
      </c>
      <c r="K11" s="60">
        <v>3439</v>
      </c>
      <c r="L11" s="60">
        <v>1864</v>
      </c>
      <c r="M11" s="60">
        <v>50697</v>
      </c>
      <c r="N11" s="60">
        <v>56000</v>
      </c>
      <c r="O11" s="60">
        <v>61499</v>
      </c>
      <c r="P11" s="60">
        <v>40263</v>
      </c>
      <c r="Q11" s="60">
        <v>23650</v>
      </c>
      <c r="R11" s="60">
        <v>125412</v>
      </c>
      <c r="S11" s="60">
        <v>56465</v>
      </c>
      <c r="T11" s="60">
        <v>36027</v>
      </c>
      <c r="U11" s="60">
        <v>34548</v>
      </c>
      <c r="V11" s="60">
        <v>127040</v>
      </c>
      <c r="W11" s="60">
        <v>413838</v>
      </c>
      <c r="X11" s="60">
        <v>222347</v>
      </c>
      <c r="Y11" s="60">
        <v>191491</v>
      </c>
      <c r="Z11" s="140">
        <v>86.12</v>
      </c>
      <c r="AA11" s="62">
        <v>222347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-330548542</v>
      </c>
      <c r="D14" s="155"/>
      <c r="E14" s="59">
        <v>-284878068</v>
      </c>
      <c r="F14" s="60">
        <v>-260059415</v>
      </c>
      <c r="G14" s="60">
        <v>-57214914</v>
      </c>
      <c r="H14" s="60">
        <v>-95405985</v>
      </c>
      <c r="I14" s="60">
        <v>-18593485</v>
      </c>
      <c r="J14" s="60">
        <v>-171214384</v>
      </c>
      <c r="K14" s="60">
        <v>-7911294</v>
      </c>
      <c r="L14" s="60">
        <v>-16244497</v>
      </c>
      <c r="M14" s="60">
        <v>-31761698</v>
      </c>
      <c r="N14" s="60">
        <v>-55917489</v>
      </c>
      <c r="O14" s="60">
        <v>-12859031</v>
      </c>
      <c r="P14" s="60">
        <v>-20010807</v>
      </c>
      <c r="Q14" s="60">
        <v>-18217126</v>
      </c>
      <c r="R14" s="60">
        <v>-51086964</v>
      </c>
      <c r="S14" s="60">
        <v>-16025791</v>
      </c>
      <c r="T14" s="60">
        <v>-17974338</v>
      </c>
      <c r="U14" s="60">
        <v>-35244959</v>
      </c>
      <c r="V14" s="60">
        <v>-69245088</v>
      </c>
      <c r="W14" s="60">
        <v>-347463925</v>
      </c>
      <c r="X14" s="60">
        <v>-260059415</v>
      </c>
      <c r="Y14" s="60">
        <v>-87404510</v>
      </c>
      <c r="Z14" s="140">
        <v>33.61</v>
      </c>
      <c r="AA14" s="62">
        <v>-260059415</v>
      </c>
    </row>
    <row r="15" spans="1:27" ht="12.75">
      <c r="A15" s="249" t="s">
        <v>40</v>
      </c>
      <c r="B15" s="182"/>
      <c r="C15" s="155">
        <v>-1682518</v>
      </c>
      <c r="D15" s="155"/>
      <c r="E15" s="59">
        <v>-1485507</v>
      </c>
      <c r="F15" s="60">
        <v>-1485507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-1485507</v>
      </c>
      <c r="Y15" s="60">
        <v>1485507</v>
      </c>
      <c r="Z15" s="140">
        <v>-100</v>
      </c>
      <c r="AA15" s="62">
        <v>-1485507</v>
      </c>
    </row>
    <row r="16" spans="1:27" ht="12.75">
      <c r="A16" s="249" t="s">
        <v>42</v>
      </c>
      <c r="B16" s="182"/>
      <c r="C16" s="155">
        <v>-13982192</v>
      </c>
      <c r="D16" s="155"/>
      <c r="E16" s="59">
        <v>-4392200</v>
      </c>
      <c r="F16" s="60">
        <v>-4392200</v>
      </c>
      <c r="G16" s="60">
        <v>-5260125</v>
      </c>
      <c r="H16" s="60"/>
      <c r="I16" s="60"/>
      <c r="J16" s="60">
        <v>-5260125</v>
      </c>
      <c r="K16" s="60"/>
      <c r="L16" s="60"/>
      <c r="M16" s="60">
        <v>-2200000</v>
      </c>
      <c r="N16" s="60">
        <v>-2200000</v>
      </c>
      <c r="O16" s="60"/>
      <c r="P16" s="60">
        <v>-7741800</v>
      </c>
      <c r="Q16" s="60"/>
      <c r="R16" s="60">
        <v>-7741800</v>
      </c>
      <c r="S16" s="60"/>
      <c r="T16" s="60"/>
      <c r="U16" s="60"/>
      <c r="V16" s="60"/>
      <c r="W16" s="60">
        <v>-15201925</v>
      </c>
      <c r="X16" s="60">
        <v>-4392200</v>
      </c>
      <c r="Y16" s="60">
        <v>-10809725</v>
      </c>
      <c r="Z16" s="140">
        <v>246.11</v>
      </c>
      <c r="AA16" s="62">
        <v>-4392200</v>
      </c>
    </row>
    <row r="17" spans="1:27" ht="12.75">
      <c r="A17" s="250" t="s">
        <v>185</v>
      </c>
      <c r="B17" s="251"/>
      <c r="C17" s="168">
        <f aca="true" t="shared" si="0" ref="C17:Y17">SUM(C6:C16)</f>
        <v>28659325</v>
      </c>
      <c r="D17" s="168">
        <f t="shared" si="0"/>
        <v>0</v>
      </c>
      <c r="E17" s="72">
        <f t="shared" si="0"/>
        <v>51437515</v>
      </c>
      <c r="F17" s="73">
        <f t="shared" si="0"/>
        <v>-23646451</v>
      </c>
      <c r="G17" s="73">
        <f t="shared" si="0"/>
        <v>28418403</v>
      </c>
      <c r="H17" s="73">
        <f t="shared" si="0"/>
        <v>-87399885</v>
      </c>
      <c r="I17" s="73">
        <f t="shared" si="0"/>
        <v>-13694091</v>
      </c>
      <c r="J17" s="73">
        <f t="shared" si="0"/>
        <v>-72675573</v>
      </c>
      <c r="K17" s="73">
        <f t="shared" si="0"/>
        <v>-1729117</v>
      </c>
      <c r="L17" s="73">
        <f t="shared" si="0"/>
        <v>5552527</v>
      </c>
      <c r="M17" s="73">
        <f t="shared" si="0"/>
        <v>26139326</v>
      </c>
      <c r="N17" s="73">
        <f t="shared" si="0"/>
        <v>29962736</v>
      </c>
      <c r="O17" s="73">
        <f t="shared" si="0"/>
        <v>-11616203</v>
      </c>
      <c r="P17" s="73">
        <f t="shared" si="0"/>
        <v>-5746770</v>
      </c>
      <c r="Q17" s="73">
        <f t="shared" si="0"/>
        <v>17503325</v>
      </c>
      <c r="R17" s="73">
        <f t="shared" si="0"/>
        <v>140352</v>
      </c>
      <c r="S17" s="73">
        <f t="shared" si="0"/>
        <v>-15730306</v>
      </c>
      <c r="T17" s="73">
        <f t="shared" si="0"/>
        <v>10780933</v>
      </c>
      <c r="U17" s="73">
        <f t="shared" si="0"/>
        <v>-16483653</v>
      </c>
      <c r="V17" s="73">
        <f t="shared" si="0"/>
        <v>-21433026</v>
      </c>
      <c r="W17" s="73">
        <f t="shared" si="0"/>
        <v>-64005511</v>
      </c>
      <c r="X17" s="73">
        <f t="shared" si="0"/>
        <v>-23646451</v>
      </c>
      <c r="Y17" s="73">
        <f t="shared" si="0"/>
        <v>-40359060</v>
      </c>
      <c r="Z17" s="170">
        <f>+IF(X17&lt;&gt;0,+(Y17/X17)*100,0)</f>
        <v>170.67702886999828</v>
      </c>
      <c r="AA17" s="74">
        <f>SUM(AA6:AA16)</f>
        <v>-23646451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-14340</v>
      </c>
      <c r="D26" s="155"/>
      <c r="E26" s="59">
        <v>-43277000</v>
      </c>
      <c r="F26" s="60">
        <v>-20000000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-20000000</v>
      </c>
      <c r="Y26" s="60">
        <v>20000000</v>
      </c>
      <c r="Z26" s="140">
        <v>-100</v>
      </c>
      <c r="AA26" s="62">
        <v>-20000000</v>
      </c>
    </row>
    <row r="27" spans="1:27" ht="12.75">
      <c r="A27" s="250" t="s">
        <v>192</v>
      </c>
      <c r="B27" s="251"/>
      <c r="C27" s="168">
        <f aca="true" t="shared" si="1" ref="C27:Y27">SUM(C21:C26)</f>
        <v>-14340</v>
      </c>
      <c r="D27" s="168">
        <f>SUM(D21:D26)</f>
        <v>0</v>
      </c>
      <c r="E27" s="72">
        <f t="shared" si="1"/>
        <v>-43277000</v>
      </c>
      <c r="F27" s="73">
        <f t="shared" si="1"/>
        <v>-20000000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-20000000</v>
      </c>
      <c r="Y27" s="73">
        <f t="shared" si="1"/>
        <v>20000000</v>
      </c>
      <c r="Z27" s="170">
        <f>+IF(X27&lt;&gt;0,+(Y27/X27)*100,0)</f>
        <v>-100</v>
      </c>
      <c r="AA27" s="74">
        <f>SUM(AA21:AA26)</f>
        <v>-20000000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-15290159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-15290159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13354826</v>
      </c>
      <c r="D38" s="153">
        <f>+D17+D27+D36</f>
        <v>0</v>
      </c>
      <c r="E38" s="99">
        <f t="shared" si="3"/>
        <v>8160515</v>
      </c>
      <c r="F38" s="100">
        <f t="shared" si="3"/>
        <v>-43646451</v>
      </c>
      <c r="G38" s="100">
        <f t="shared" si="3"/>
        <v>28418403</v>
      </c>
      <c r="H38" s="100">
        <f t="shared" si="3"/>
        <v>-87399885</v>
      </c>
      <c r="I38" s="100">
        <f t="shared" si="3"/>
        <v>-13694091</v>
      </c>
      <c r="J38" s="100">
        <f t="shared" si="3"/>
        <v>-72675573</v>
      </c>
      <c r="K38" s="100">
        <f t="shared" si="3"/>
        <v>-1729117</v>
      </c>
      <c r="L38" s="100">
        <f t="shared" si="3"/>
        <v>5552527</v>
      </c>
      <c r="M38" s="100">
        <f t="shared" si="3"/>
        <v>26139326</v>
      </c>
      <c r="N38" s="100">
        <f t="shared" si="3"/>
        <v>29962736</v>
      </c>
      <c r="O38" s="100">
        <f t="shared" si="3"/>
        <v>-11616203</v>
      </c>
      <c r="P38" s="100">
        <f t="shared" si="3"/>
        <v>-5746770</v>
      </c>
      <c r="Q38" s="100">
        <f t="shared" si="3"/>
        <v>17503325</v>
      </c>
      <c r="R38" s="100">
        <f t="shared" si="3"/>
        <v>140352</v>
      </c>
      <c r="S38" s="100">
        <f t="shared" si="3"/>
        <v>-15730306</v>
      </c>
      <c r="T38" s="100">
        <f t="shared" si="3"/>
        <v>10780933</v>
      </c>
      <c r="U38" s="100">
        <f t="shared" si="3"/>
        <v>-16483653</v>
      </c>
      <c r="V38" s="100">
        <f t="shared" si="3"/>
        <v>-21433026</v>
      </c>
      <c r="W38" s="100">
        <f t="shared" si="3"/>
        <v>-64005511</v>
      </c>
      <c r="X38" s="100">
        <f t="shared" si="3"/>
        <v>-43646451</v>
      </c>
      <c r="Y38" s="100">
        <f t="shared" si="3"/>
        <v>-20359060</v>
      </c>
      <c r="Z38" s="137">
        <f>+IF(X38&lt;&gt;0,+(Y38/X38)*100,0)</f>
        <v>46.64539620873184</v>
      </c>
      <c r="AA38" s="102">
        <f>+AA17+AA27+AA36</f>
        <v>-43646451</v>
      </c>
    </row>
    <row r="39" spans="1:27" ht="12.75">
      <c r="A39" s="249" t="s">
        <v>200</v>
      </c>
      <c r="B39" s="182"/>
      <c r="C39" s="153">
        <v>-19467879</v>
      </c>
      <c r="D39" s="153"/>
      <c r="E39" s="99">
        <v>-126400000</v>
      </c>
      <c r="F39" s="100">
        <v>-6353550</v>
      </c>
      <c r="G39" s="100">
        <v>72005589</v>
      </c>
      <c r="H39" s="100">
        <v>100423992</v>
      </c>
      <c r="I39" s="100">
        <v>13024107</v>
      </c>
      <c r="J39" s="100">
        <v>72005589</v>
      </c>
      <c r="K39" s="100">
        <v>-669984</v>
      </c>
      <c r="L39" s="100">
        <v>-2399101</v>
      </c>
      <c r="M39" s="100">
        <v>3153426</v>
      </c>
      <c r="N39" s="100">
        <v>-669984</v>
      </c>
      <c r="O39" s="100">
        <v>29292752</v>
      </c>
      <c r="P39" s="100">
        <v>17676549</v>
      </c>
      <c r="Q39" s="100">
        <v>11929779</v>
      </c>
      <c r="R39" s="100">
        <v>29292752</v>
      </c>
      <c r="S39" s="100">
        <v>29433104</v>
      </c>
      <c r="T39" s="100">
        <v>13702798</v>
      </c>
      <c r="U39" s="100">
        <v>24483731</v>
      </c>
      <c r="V39" s="100">
        <v>29433104</v>
      </c>
      <c r="W39" s="100">
        <v>72005589</v>
      </c>
      <c r="X39" s="100">
        <v>-6353550</v>
      </c>
      <c r="Y39" s="100">
        <v>78359139</v>
      </c>
      <c r="Z39" s="137">
        <v>-1233.31</v>
      </c>
      <c r="AA39" s="102">
        <v>-6353550</v>
      </c>
    </row>
    <row r="40" spans="1:27" ht="12.75">
      <c r="A40" s="269" t="s">
        <v>201</v>
      </c>
      <c r="B40" s="256"/>
      <c r="C40" s="257">
        <v>-6113053</v>
      </c>
      <c r="D40" s="257"/>
      <c r="E40" s="258">
        <v>-118239485</v>
      </c>
      <c r="F40" s="259">
        <v>-50000001</v>
      </c>
      <c r="G40" s="259">
        <v>100423992</v>
      </c>
      <c r="H40" s="259">
        <v>13024107</v>
      </c>
      <c r="I40" s="259">
        <v>-669984</v>
      </c>
      <c r="J40" s="259">
        <v>-669984</v>
      </c>
      <c r="K40" s="259">
        <v>-2399101</v>
      </c>
      <c r="L40" s="259">
        <v>3153426</v>
      </c>
      <c r="M40" s="259">
        <v>29292752</v>
      </c>
      <c r="N40" s="259">
        <v>29292752</v>
      </c>
      <c r="O40" s="259">
        <v>17676549</v>
      </c>
      <c r="P40" s="259">
        <v>11929779</v>
      </c>
      <c r="Q40" s="259">
        <v>29433104</v>
      </c>
      <c r="R40" s="259">
        <v>17676549</v>
      </c>
      <c r="S40" s="259">
        <v>13702798</v>
      </c>
      <c r="T40" s="259">
        <v>24483731</v>
      </c>
      <c r="U40" s="259">
        <v>8000078</v>
      </c>
      <c r="V40" s="259">
        <v>8000078</v>
      </c>
      <c r="W40" s="259">
        <v>8000078</v>
      </c>
      <c r="X40" s="259">
        <v>-50000001</v>
      </c>
      <c r="Y40" s="259">
        <v>58000079</v>
      </c>
      <c r="Z40" s="260">
        <v>-116</v>
      </c>
      <c r="AA40" s="261">
        <v>-50000001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14340</v>
      </c>
      <c r="D5" s="200">
        <f t="shared" si="0"/>
        <v>0</v>
      </c>
      <c r="E5" s="106">
        <f t="shared" si="0"/>
        <v>43277000</v>
      </c>
      <c r="F5" s="106">
        <f t="shared" si="0"/>
        <v>20000000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20000000</v>
      </c>
      <c r="Y5" s="106">
        <f t="shared" si="0"/>
        <v>-20000000</v>
      </c>
      <c r="Z5" s="201">
        <f>+IF(X5&lt;&gt;0,+(Y5/X5)*100,0)</f>
        <v>-100</v>
      </c>
      <c r="AA5" s="199">
        <f>SUM(AA11:AA18)</f>
        <v>20000000</v>
      </c>
    </row>
    <row r="6" spans="1:27" ht="12.75">
      <c r="A6" s="291" t="s">
        <v>206</v>
      </c>
      <c r="B6" s="142"/>
      <c r="C6" s="62"/>
      <c r="D6" s="156"/>
      <c r="E6" s="60">
        <v>43277000</v>
      </c>
      <c r="F6" s="60">
        <v>20000000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20000000</v>
      </c>
      <c r="Y6" s="60">
        <v>-20000000</v>
      </c>
      <c r="Z6" s="140">
        <v>-100</v>
      </c>
      <c r="AA6" s="155">
        <v>20000000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43277000</v>
      </c>
      <c r="F11" s="295">
        <f t="shared" si="1"/>
        <v>20000000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20000000</v>
      </c>
      <c r="Y11" s="295">
        <f t="shared" si="1"/>
        <v>-20000000</v>
      </c>
      <c r="Z11" s="296">
        <f>+IF(X11&lt;&gt;0,+(Y11/X11)*100,0)</f>
        <v>-100</v>
      </c>
      <c r="AA11" s="297">
        <f>SUM(AA6:AA10)</f>
        <v>20000000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14340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43277000</v>
      </c>
      <c r="F36" s="60">
        <f t="shared" si="4"/>
        <v>20000000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20000000</v>
      </c>
      <c r="Y36" s="60">
        <f t="shared" si="4"/>
        <v>-20000000</v>
      </c>
      <c r="Z36" s="140">
        <f aca="true" t="shared" si="5" ref="Z36:Z49">+IF(X36&lt;&gt;0,+(Y36/X36)*100,0)</f>
        <v>-100</v>
      </c>
      <c r="AA36" s="155">
        <f>AA6+AA21</f>
        <v>20000000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43277000</v>
      </c>
      <c r="F41" s="295">
        <f t="shared" si="6"/>
        <v>20000000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20000000</v>
      </c>
      <c r="Y41" s="295">
        <f t="shared" si="6"/>
        <v>-20000000</v>
      </c>
      <c r="Z41" s="296">
        <f t="shared" si="5"/>
        <v>-100</v>
      </c>
      <c r="AA41" s="297">
        <f>SUM(AA36:AA40)</f>
        <v>20000000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14340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14340</v>
      </c>
      <c r="D49" s="218">
        <f t="shared" si="9"/>
        <v>0</v>
      </c>
      <c r="E49" s="220">
        <f t="shared" si="9"/>
        <v>43277000</v>
      </c>
      <c r="F49" s="220">
        <f t="shared" si="9"/>
        <v>20000000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20000000</v>
      </c>
      <c r="Y49" s="220">
        <f t="shared" si="9"/>
        <v>-20000000</v>
      </c>
      <c r="Z49" s="221">
        <f t="shared" si="5"/>
        <v>-100</v>
      </c>
      <c r="AA49" s="222">
        <f>SUM(AA41:AA48)</f>
        <v>20000000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1000000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>
        <v>1000000</v>
      </c>
      <c r="E67" s="60"/>
      <c r="F67" s="60">
        <v>1000000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1000000</v>
      </c>
      <c r="Y67" s="60">
        <v>-1000000</v>
      </c>
      <c r="Z67" s="140">
        <v>-100</v>
      </c>
      <c r="AA67" s="155"/>
    </row>
    <row r="68" spans="1:27" ht="12.75">
      <c r="A68" s="311" t="s">
        <v>43</v>
      </c>
      <c r="B68" s="316"/>
      <c r="C68" s="62">
        <v>2004848</v>
      </c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2004848</v>
      </c>
      <c r="D69" s="218">
        <f t="shared" si="12"/>
        <v>1000000</v>
      </c>
      <c r="E69" s="220">
        <f t="shared" si="12"/>
        <v>0</v>
      </c>
      <c r="F69" s="220">
        <f t="shared" si="12"/>
        <v>1000000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1000000</v>
      </c>
      <c r="Y69" s="220">
        <f t="shared" si="12"/>
        <v>-1000000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43277000</v>
      </c>
      <c r="F5" s="358">
        <f t="shared" si="0"/>
        <v>20000000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20000000</v>
      </c>
      <c r="Y5" s="358">
        <f t="shared" si="0"/>
        <v>-20000000</v>
      </c>
      <c r="Z5" s="359">
        <f>+IF(X5&lt;&gt;0,+(Y5/X5)*100,0)</f>
        <v>-100</v>
      </c>
      <c r="AA5" s="360">
        <f>+AA6+AA8+AA11+AA13+AA15</f>
        <v>20000000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43277000</v>
      </c>
      <c r="F6" s="59">
        <f t="shared" si="1"/>
        <v>20000000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20000000</v>
      </c>
      <c r="Y6" s="59">
        <f t="shared" si="1"/>
        <v>-20000000</v>
      </c>
      <c r="Z6" s="61">
        <f>+IF(X6&lt;&gt;0,+(Y6/X6)*100,0)</f>
        <v>-100</v>
      </c>
      <c r="AA6" s="62">
        <f t="shared" si="1"/>
        <v>20000000</v>
      </c>
    </row>
    <row r="7" spans="1:27" ht="12.75">
      <c r="A7" s="291" t="s">
        <v>230</v>
      </c>
      <c r="B7" s="142"/>
      <c r="C7" s="60"/>
      <c r="D7" s="340"/>
      <c r="E7" s="60">
        <v>43277000</v>
      </c>
      <c r="F7" s="59">
        <v>20000000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20000000</v>
      </c>
      <c r="Y7" s="59">
        <v>-20000000</v>
      </c>
      <c r="Z7" s="61">
        <v>-100</v>
      </c>
      <c r="AA7" s="62">
        <v>20000000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14340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13157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14340</v>
      </c>
      <c r="D60" s="346">
        <f t="shared" si="14"/>
        <v>0</v>
      </c>
      <c r="E60" s="219">
        <f t="shared" si="14"/>
        <v>43277000</v>
      </c>
      <c r="F60" s="264">
        <f t="shared" si="14"/>
        <v>20000000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20000000</v>
      </c>
      <c r="Y60" s="264">
        <f t="shared" si="14"/>
        <v>-20000000</v>
      </c>
      <c r="Z60" s="337">
        <f>+IF(X60&lt;&gt;0,+(Y60/X60)*100,0)</f>
        <v>-100</v>
      </c>
      <c r="AA60" s="232">
        <f>+AA57+AA54+AA51+AA40+AA37+AA34+AA22+AA5</f>
        <v>20000000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2019-08-06T07:17:45Z</dcterms:created>
  <dcterms:modified xsi:type="dcterms:W3CDTF">2019-08-06T07:17:50Z</dcterms:modified>
  <cp:category/>
  <cp:version/>
  <cp:contentType/>
  <cp:contentStatus/>
</cp:coreProperties>
</file>